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omments6.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codeName="ThisWorkbook" defaultThemeVersion="124226"/>
  <xr:revisionPtr revIDLastSave="0" documentId="13_ncr:1_{70128867-2ABE-4613-98CF-45BD5CD04627}" xr6:coauthVersionLast="47" xr6:coauthVersionMax="47" xr10:uidLastSave="{00000000-0000-0000-0000-000000000000}"/>
  <workbookProtection workbookAlgorithmName="SHA-512" workbookHashValue="D2Qa1umXN0GZ+M8xrEeZXR0kj9NfPTLYGm8KTAa36JOeg275tIZJxfcgeC9K16Z2k5faZmHgjymzxtXkPnsDnA==" workbookSaltValue="iZceaYLnWj2HC1JFXYkDFw==" workbookSpinCount="100000" lockStructure="1"/>
  <bookViews>
    <workbookView xWindow="-120" yWindow="-120" windowWidth="29040" windowHeight="15720" tabRatio="698" xr2:uid="{00000000-000D-0000-FFFF-FFFF00000000}"/>
  </bookViews>
  <sheets>
    <sheet name="1.論文等" sheetId="8" r:id="rId1"/>
    <sheet name="2.標準化" sheetId="3" r:id="rId2"/>
    <sheet name="3.成果発信" sheetId="6" r:id="rId3"/>
    <sheet name="4.表彰・受賞" sheetId="7" r:id="rId4"/>
    <sheet name="集計" sheetId="10" r:id="rId5"/>
    <sheet name="＜お願い＞" sheetId="11" r:id="rId6"/>
    <sheet name="記入要領" sheetId="2" r:id="rId7"/>
    <sheet name="発表区分" sheetId="9" r:id="rId8"/>
    <sheet name=" 参考_発表区分判断フロー" sheetId="5" r:id="rId9"/>
  </sheets>
  <definedNames>
    <definedName name="_xlnm._FilterDatabase" localSheetId="2" hidden="1">'3.成果発信'!$E$5:$S$24</definedName>
    <definedName name="_xlnm.Print_Area" localSheetId="8">' 参考_発表区分判断フロー'!$A$1:$O$41</definedName>
    <definedName name="_xlnm.Print_Area" localSheetId="0">'1.論文等'!$A$1:$S$43</definedName>
    <definedName name="_xlnm.Print_Area" localSheetId="1">'2.標準化'!$A$1:$S$26</definedName>
    <definedName name="_xlnm.Print_Area" localSheetId="2">'3.成果発信'!$A$1:$S$26</definedName>
    <definedName name="_xlnm.Print_Area" localSheetId="3">'4.表彰・受賞'!$A$1:$S$26</definedName>
    <definedName name="_xlnm.Print_Area" localSheetId="6">記入要領!#REF!</definedName>
    <definedName name="_xlnm.Print_Area" localSheetId="4">集計!$A$1:$F$36</definedName>
    <definedName name="_xlnm.Print_Area" localSheetId="7">発表区分!#REF!</definedName>
    <definedName name="_xlnm.Print_Titles" localSheetId="0">'1.論文等'!$10:$12</definedName>
    <definedName name="_xlnm.Print_Titles" localSheetId="1">'2.標準化'!$3:$5</definedName>
    <definedName name="_xlnm.Print_Titles" localSheetId="2">'3.成果発信'!$3:$5</definedName>
    <definedName name="_xlnm.Print_Titles" localSheetId="3">'4.表彰・受賞'!$3:$5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2" l="1"/>
  <c r="D8" i="10" l="1" a="1"/>
  <c r="D8" i="10" s="1"/>
  <c r="C8" i="10" a="1"/>
  <c r="C8" i="10" s="1"/>
  <c r="D18" i="10" a="1"/>
  <c r="D18" i="10" s="1"/>
  <c r="D85" i="2" a="1"/>
  <c r="D85" i="2" s="1"/>
  <c r="D84" i="2" a="1"/>
  <c r="D84" i="2"/>
  <c r="D83" i="2" a="1"/>
  <c r="D83" i="2" s="1"/>
  <c r="D82" i="2" a="1"/>
  <c r="D82" i="2" s="1"/>
  <c r="D81" i="2" a="1"/>
  <c r="D81" i="2"/>
  <c r="D80" i="2" a="1"/>
  <c r="D80" i="2" s="1"/>
  <c r="D79" i="2" a="1"/>
  <c r="D79" i="2" s="1"/>
  <c r="D78" i="2" a="1"/>
  <c r="D78" i="2" s="1"/>
  <c r="D77" i="2" a="1"/>
  <c r="D77" i="2" s="1"/>
  <c r="D76" i="2" a="1"/>
  <c r="D76" i="2" s="1"/>
  <c r="D75" i="2" a="1"/>
  <c r="D75" i="2" s="1"/>
  <c r="D74" i="2" a="1"/>
  <c r="D74" i="2" s="1"/>
  <c r="D73" i="2" a="1"/>
  <c r="D73" i="2" s="1"/>
  <c r="D72" i="2" a="1"/>
  <c r="D72" i="2" s="1"/>
  <c r="D71" i="2" a="1"/>
  <c r="D71" i="2" s="1"/>
  <c r="D70" i="2" a="1"/>
  <c r="D70" i="2" s="1"/>
  <c r="D69" i="2" a="1"/>
  <c r="D69" i="2"/>
  <c r="D68" i="2" a="1"/>
  <c r="D68" i="2" s="1"/>
  <c r="D58" i="2" a="1"/>
  <c r="D58" i="2" s="1"/>
  <c r="C85" i="2"/>
  <c r="C84" i="2"/>
  <c r="C83" i="2"/>
  <c r="C82" i="2"/>
  <c r="C81" i="2"/>
  <c r="C80" i="2"/>
  <c r="C79" i="2"/>
  <c r="C78" i="2"/>
  <c r="C77" i="2"/>
  <c r="C76" i="2"/>
  <c r="C75" i="2"/>
  <c r="C74" i="2"/>
  <c r="C73" i="2"/>
  <c r="C72" i="2"/>
  <c r="C71" i="2"/>
  <c r="C70" i="2"/>
  <c r="C69" i="2"/>
  <c r="C68" i="2"/>
  <c r="C64" i="2"/>
  <c r="C63" i="2"/>
  <c r="C62" i="2"/>
  <c r="C61" i="2"/>
  <c r="C60" i="2"/>
  <c r="C59" i="2"/>
  <c r="C58" i="2"/>
  <c r="M51" i="2"/>
  <c r="G47" i="2"/>
  <c r="F47" i="2"/>
  <c r="E47" i="2"/>
  <c r="G36" i="2"/>
  <c r="F36" i="2"/>
  <c r="E36" i="2"/>
  <c r="G27" i="2"/>
  <c r="F27" i="2"/>
  <c r="E27" i="2"/>
  <c r="D2" i="2"/>
  <c r="E2" i="2" s="1"/>
  <c r="D12" i="10" a="1"/>
  <c r="D12" i="10"/>
  <c r="C12" i="10" a="1"/>
  <c r="C12" i="10" s="1"/>
  <c r="C1" i="10"/>
  <c r="C1" i="7"/>
  <c r="C1" i="6"/>
  <c r="C1" i="3"/>
  <c r="A1" i="3"/>
  <c r="D61" i="2" l="1"/>
  <c r="D59" i="2"/>
  <c r="D64" i="2"/>
  <c r="D63" i="2"/>
  <c r="D62" i="2"/>
  <c r="D60" i="2"/>
  <c r="C21" i="10"/>
  <c r="C20" i="10"/>
  <c r="C7" i="10" l="1"/>
  <c r="N5" i="7" l="1"/>
  <c r="M5" i="7"/>
  <c r="L5" i="7"/>
  <c r="K5" i="7"/>
  <c r="J5" i="7"/>
  <c r="I5" i="7"/>
  <c r="H5" i="7"/>
  <c r="G5" i="7"/>
  <c r="F5" i="7"/>
  <c r="E5" i="7"/>
  <c r="N5" i="6"/>
  <c r="M5" i="6"/>
  <c r="L5" i="6"/>
  <c r="K5" i="6"/>
  <c r="J5" i="6"/>
  <c r="I5" i="6"/>
  <c r="H5" i="6"/>
  <c r="G5" i="6"/>
  <c r="F5" i="6"/>
  <c r="E5" i="6"/>
  <c r="N5" i="3"/>
  <c r="M5" i="3"/>
  <c r="L5" i="3"/>
  <c r="K5" i="3"/>
  <c r="J5" i="3"/>
  <c r="I5" i="3"/>
  <c r="H5" i="3"/>
  <c r="F5" i="3"/>
  <c r="E5" i="3"/>
  <c r="G5" i="3"/>
  <c r="A1" i="10" l="1"/>
  <c r="A1" i="7"/>
  <c r="A1" i="6"/>
  <c r="C11" i="10" l="1"/>
  <c r="C10" i="10"/>
  <c r="C9" i="10"/>
  <c r="C6" i="10"/>
  <c r="C35" i="10"/>
  <c r="C34" i="10"/>
  <c r="C33" i="10"/>
  <c r="C32" i="10"/>
  <c r="C31" i="10"/>
  <c r="C30" i="10"/>
  <c r="C29" i="10"/>
  <c r="C28" i="10"/>
  <c r="C27" i="10"/>
  <c r="C26" i="10"/>
  <c r="C25" i="10"/>
  <c r="C24" i="10"/>
  <c r="C23" i="10"/>
  <c r="C22" i="10"/>
  <c r="C19" i="10"/>
  <c r="C18" i="10"/>
  <c r="D2" i="8"/>
  <c r="E2" i="8" s="1"/>
  <c r="E4" i="7"/>
  <c r="E4" i="6"/>
  <c r="E4" i="3"/>
  <c r="K1" i="10"/>
  <c r="A11" i="8"/>
  <c r="A33" i="8" s="1"/>
  <c r="A4" i="7"/>
  <c r="A19" i="7" s="1"/>
  <c r="T1" i="7"/>
  <c r="A4" i="6"/>
  <c r="T1" i="6"/>
  <c r="D24" i="10" l="1" a="1"/>
  <c r="D24" i="10" s="1"/>
  <c r="D21" i="10" a="1"/>
  <c r="D21" i="10" s="1"/>
  <c r="D6" i="10" a="1"/>
  <c r="D6" i="10" s="1"/>
  <c r="D27" i="10" a="1"/>
  <c r="D27" i="10" s="1"/>
  <c r="D25" i="10" a="1"/>
  <c r="D25" i="10" s="1"/>
  <c r="D35" i="10" a="1"/>
  <c r="D35" i="10" s="1"/>
  <c r="D23" i="10" a="1"/>
  <c r="D23" i="10" s="1"/>
  <c r="D34" i="10" a="1"/>
  <c r="D34" i="10" s="1"/>
  <c r="D22" i="10" a="1"/>
  <c r="D22" i="10" s="1"/>
  <c r="D33" i="10" a="1"/>
  <c r="D33" i="10" s="1"/>
  <c r="D28" i="10" a="1"/>
  <c r="D28" i="10" s="1"/>
  <c r="D32" i="10" a="1"/>
  <c r="D32" i="10" s="1"/>
  <c r="D20" i="10" a="1"/>
  <c r="D20" i="10" s="1"/>
  <c r="D31" i="10" a="1"/>
  <c r="D31" i="10" s="1"/>
  <c r="D19" i="10" a="1"/>
  <c r="D19" i="10" s="1"/>
  <c r="D30" i="10" a="1"/>
  <c r="D30" i="10" s="1"/>
  <c r="D29" i="10" a="1"/>
  <c r="D29" i="10" s="1"/>
  <c r="D26" i="10" a="1"/>
  <c r="D26" i="10" s="1"/>
  <c r="A11" i="6"/>
  <c r="A23" i="6"/>
  <c r="A13" i="6"/>
  <c r="A25" i="6"/>
  <c r="A12" i="6"/>
  <c r="A42" i="8"/>
  <c r="A38" i="8"/>
  <c r="A41" i="8"/>
  <c r="A37" i="8"/>
  <c r="A40" i="8"/>
  <c r="A36" i="8"/>
  <c r="A39" i="8"/>
  <c r="A16" i="6"/>
  <c r="A21" i="6"/>
  <c r="A19" i="6"/>
  <c r="A22" i="6"/>
  <c r="A20" i="6"/>
  <c r="A7" i="6"/>
  <c r="A24" i="6"/>
  <c r="A14" i="6"/>
  <c r="A8" i="6"/>
  <c r="A15" i="6"/>
  <c r="A17" i="6"/>
  <c r="A9" i="7"/>
  <c r="A13" i="7"/>
  <c r="A17" i="7"/>
  <c r="A21" i="7"/>
  <c r="D7" i="10"/>
  <c r="A8" i="7"/>
  <c r="A12" i="7"/>
  <c r="A16" i="7"/>
  <c r="A20" i="7"/>
  <c r="A9" i="6"/>
  <c r="A18" i="6"/>
  <c r="A10" i="7"/>
  <c r="A14" i="7"/>
  <c r="A18" i="7"/>
  <c r="A6" i="6"/>
  <c r="A10" i="6"/>
  <c r="A7" i="7"/>
  <c r="A11" i="7"/>
  <c r="A15" i="7"/>
  <c r="A14" i="8"/>
  <c r="A15" i="8"/>
  <c r="A19" i="8"/>
  <c r="A21" i="8"/>
  <c r="A23" i="8"/>
  <c r="A25" i="8"/>
  <c r="A27" i="8"/>
  <c r="A29" i="8"/>
  <c r="A31" i="8"/>
  <c r="A34" i="8"/>
  <c r="A13" i="8"/>
  <c r="A17" i="8"/>
  <c r="A18" i="8"/>
  <c r="A16" i="8"/>
  <c r="A20" i="8"/>
  <c r="A22" i="8"/>
  <c r="A24" i="8"/>
  <c r="A26" i="8"/>
  <c r="A28" i="8"/>
  <c r="A30" i="8"/>
  <c r="A32" i="8"/>
  <c r="A35" i="8"/>
  <c r="D11" i="10"/>
  <c r="D10" i="10"/>
  <c r="D9" i="10"/>
  <c r="A4" i="3"/>
  <c r="T1" i="3"/>
  <c r="A22" i="3" l="1"/>
  <c r="A18" i="3"/>
  <c r="A14" i="3"/>
  <c r="A10" i="3"/>
  <c r="A6" i="3"/>
  <c r="A25" i="3"/>
  <c r="A21" i="3"/>
  <c r="A17" i="3"/>
  <c r="A13" i="3"/>
  <c r="A9" i="3"/>
  <c r="A23" i="3"/>
  <c r="A15" i="3"/>
  <c r="A7" i="3"/>
  <c r="A24" i="3"/>
  <c r="A20" i="3"/>
  <c r="A16" i="3"/>
  <c r="A12" i="3"/>
  <c r="A8" i="3"/>
  <c r="A19" i="3"/>
  <c r="A11" i="3"/>
  <c r="A22" i="7"/>
  <c r="A23" i="7"/>
  <c r="A6" i="7" l="1"/>
  <c r="A24" i="7"/>
  <c r="A25"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1" authorId="0" shapeId="0" xr:uid="{00000000-0006-0000-0000-000002000000}">
      <text>
        <r>
          <rPr>
            <b/>
            <sz val="8"/>
            <color indexed="81"/>
            <rFont val="ＭＳ Ｐゴシック"/>
            <family val="3"/>
            <charset val="128"/>
          </rPr>
          <t>略称可。全受託者名を記入してください。各シートへリンクされます。</t>
        </r>
      </text>
    </comment>
    <comment ref="R12" authorId="0" shapeId="0" xr:uid="{751826E7-4537-403F-BD6D-2543F1F93F93}">
      <text>
        <r>
          <rPr>
            <b/>
            <sz val="9"/>
            <color indexed="10"/>
            <rFont val="MS P ゴシック"/>
            <family val="3"/>
            <charset val="128"/>
          </rPr>
          <t>採録情報、講演区分</t>
        </r>
        <r>
          <rPr>
            <sz val="9"/>
            <color indexed="10"/>
            <rFont val="MS P ゴシック"/>
            <family val="3"/>
            <charset val="128"/>
          </rPr>
          <t>を記入してください。
論文の場合は</t>
        </r>
        <r>
          <rPr>
            <b/>
            <sz val="9"/>
            <color indexed="10"/>
            <rFont val="MS P ゴシック"/>
            <family val="3"/>
            <charset val="128"/>
          </rPr>
          <t>採録情報（誌名、VOL、NO、pp等)</t>
        </r>
        <r>
          <rPr>
            <sz val="9"/>
            <color indexed="10"/>
            <rFont val="MS P ゴシック"/>
            <family val="3"/>
            <charset val="128"/>
          </rPr>
          <t>、講演の場合は</t>
        </r>
        <r>
          <rPr>
            <b/>
            <sz val="9"/>
            <color indexed="10"/>
            <rFont val="MS P ゴシック"/>
            <family val="3"/>
            <charset val="128"/>
          </rPr>
          <t>講演情報（セッション名、講演番号等）</t>
        </r>
        <r>
          <rPr>
            <sz val="9"/>
            <color indexed="10"/>
            <rFont val="MS P ゴシック"/>
            <family val="3"/>
            <charset val="128"/>
          </rPr>
          <t xml:space="preserve">および
</t>
        </r>
        <r>
          <rPr>
            <b/>
            <sz val="9"/>
            <color indexed="10"/>
            <rFont val="MS P ゴシック"/>
            <family val="3"/>
            <charset val="128"/>
          </rPr>
          <t>講演区分（一般講演、基調講演、招待講演、依頼講演等）</t>
        </r>
        <r>
          <rPr>
            <sz val="9"/>
            <color indexed="10"/>
            <rFont val="MS P ゴシック"/>
            <family val="3"/>
            <charset val="128"/>
          </rPr>
          <t>を必ず記入してください。
当該発表の</t>
        </r>
        <r>
          <rPr>
            <b/>
            <sz val="9"/>
            <color indexed="10"/>
            <rFont val="MS P ゴシック"/>
            <family val="3"/>
            <charset val="128"/>
          </rPr>
          <t>エビデンス（A.研究論文、B.小論文、C1.査読付収録論文、C2.収録論文の場合）</t>
        </r>
        <r>
          <rPr>
            <sz val="9"/>
            <color indexed="10"/>
            <rFont val="MS P ゴシック"/>
            <family val="3"/>
            <charset val="128"/>
          </rPr>
          <t>や</t>
        </r>
        <r>
          <rPr>
            <b/>
            <sz val="9"/>
            <color indexed="10"/>
            <rFont val="MS P ゴシック"/>
            <family val="3"/>
            <charset val="128"/>
          </rPr>
          <t>発表プログラム（基調講演、招待講演、依頼講演の場合）</t>
        </r>
        <r>
          <rPr>
            <sz val="9"/>
            <color indexed="10"/>
            <rFont val="MS P ゴシック"/>
            <family val="3"/>
            <charset val="128"/>
          </rPr>
          <t>を、</t>
        </r>
        <r>
          <rPr>
            <b/>
            <sz val="9"/>
            <color indexed="10"/>
            <rFont val="MS P ゴシック"/>
            <family val="3"/>
            <charset val="128"/>
          </rPr>
          <t>外部発表一覧表と合わせて提出</t>
        </r>
        <r>
          <rPr>
            <sz val="9"/>
            <color indexed="10"/>
            <rFont val="MS P ゴシック"/>
            <family val="3"/>
            <charset val="128"/>
          </rPr>
          <t>してください。</t>
        </r>
      </text>
    </comment>
    <comment ref="A42" authorId="0" shapeId="0" xr:uid="{00000000-0006-0000-0000-000003000000}">
      <text>
        <r>
          <rPr>
            <sz val="9"/>
            <color indexed="81"/>
            <rFont val="ＭＳ Ｐゴシック"/>
            <family val="3"/>
            <charset val="128"/>
          </rPr>
          <t>行を増やす場合は前行を行コピーして挿入ください。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5" authorId="0" shapeId="0" xr:uid="{9DDB00A3-5175-49F6-BC39-DC8A3F40E6FD}">
      <text>
        <r>
          <rPr>
            <b/>
            <sz val="9"/>
            <color indexed="10"/>
            <rFont val="MS P ゴシック"/>
            <family val="3"/>
            <charset val="128"/>
          </rPr>
          <t>国際標準化活動、国内標準化活動の識別のため、
記入の際、提案先の後ろに（国際）または（国内）と記入してください。</t>
        </r>
      </text>
    </comment>
    <comment ref="R5" authorId="0" shapeId="0" xr:uid="{5054038B-9C18-41C3-8C84-771DE2CFEB7C}">
      <text>
        <r>
          <rPr>
            <b/>
            <sz val="9"/>
            <color indexed="10"/>
            <rFont val="MS P ゴシック"/>
            <family val="3"/>
            <charset val="128"/>
          </rPr>
          <t>国際標準化活動の他、国内についてもARIBやTTC等の国内標準への提案を含みます。</t>
        </r>
      </text>
    </comment>
    <comment ref="A25" authorId="0" shapeId="0" xr:uid="{00000000-0006-0000-0100-000001000000}">
      <text>
        <r>
          <rPr>
            <sz val="9"/>
            <color indexed="81"/>
            <rFont val="ＭＳ Ｐゴシック"/>
            <family val="3"/>
            <charset val="128"/>
          </rPr>
          <t>行を増やす場合は前の行を行コピーして挿入ください。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5" authorId="0" shapeId="0" xr:uid="{00000000-0006-0000-0200-000001000000}">
      <text>
        <r>
          <rPr>
            <sz val="9"/>
            <color indexed="81"/>
            <rFont val="ＭＳ Ｐゴシック"/>
            <family val="3"/>
            <charset val="128"/>
          </rPr>
          <t>行を増やす場合は前の行を行コピーして挿入ください。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5" authorId="0" shapeId="0" xr:uid="{00000000-0006-0000-0300-000001000000}">
      <text>
        <r>
          <rPr>
            <sz val="9"/>
            <color indexed="81"/>
            <rFont val="ＭＳ Ｐゴシック"/>
            <family val="3"/>
            <charset val="128"/>
          </rPr>
          <t>行を増やす場合は前の行をコピーして挿入してください。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5" authorId="0" shapeId="0" xr:uid="{00000000-0006-0000-0500-000001000000}">
      <text>
        <r>
          <rPr>
            <sz val="9"/>
            <color indexed="81"/>
            <rFont val="ＭＳ Ｐゴシック"/>
            <family val="3"/>
            <charset val="128"/>
          </rPr>
          <t>「1.論文等」シートの提出日（Ｃ ２セル）連動で集計されます。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6" authorId="0" shapeId="0" xr:uid="{1E7DC1DE-5FBC-4328-A4A6-CFAB93BB4C3F}">
      <text>
        <r>
          <rPr>
            <sz val="9"/>
            <color indexed="81"/>
            <rFont val="ＭＳ Ｐゴシック"/>
            <family val="3"/>
            <charset val="128"/>
          </rPr>
          <t>下記１）記入詳細を参照してください。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<sst xmlns="http://schemas.openxmlformats.org/spreadsheetml/2006/main" count="509" uniqueCount="350">
  <si>
    <t>ＮＯ.</t>
  </si>
  <si>
    <t>発表題名</t>
  </si>
  <si>
    <t>発表年月日</t>
    <rPh sb="2" eb="5">
      <t>ネンガッピ</t>
    </rPh>
    <phoneticPr fontId="1"/>
  </si>
  <si>
    <t>発表先</t>
    <rPh sb="2" eb="3">
      <t>サキ</t>
    </rPh>
    <phoneticPr fontId="1"/>
  </si>
  <si>
    <t>主催機関</t>
    <rPh sb="0" eb="2">
      <t>シュサイ</t>
    </rPh>
    <rPh sb="2" eb="4">
      <t>キカン</t>
    </rPh>
    <phoneticPr fontId="1"/>
  </si>
  <si>
    <t>年月日</t>
    <rPh sb="0" eb="3">
      <t>ネンガッピ</t>
    </rPh>
    <phoneticPr fontId="1"/>
  </si>
  <si>
    <t>当該研究がメディアで取り上げられた場合。</t>
    <rPh sb="17" eb="19">
      <t>バアイ</t>
    </rPh>
    <phoneticPr fontId="1"/>
  </si>
  <si>
    <t>タイトル、見出</t>
    <rPh sb="5" eb="7">
      <t>ミダ</t>
    </rPh>
    <phoneticPr fontId="1"/>
  </si>
  <si>
    <t>発表先、掲載紙、等</t>
    <rPh sb="2" eb="3">
      <t>サキ</t>
    </rPh>
    <rPh sb="4" eb="7">
      <t>ケイサイシ</t>
    </rPh>
    <rPh sb="8" eb="9">
      <t>トウ</t>
    </rPh>
    <phoneticPr fontId="1"/>
  </si>
  <si>
    <t>提案名</t>
    <rPh sb="0" eb="2">
      <t>テイアン</t>
    </rPh>
    <rPh sb="2" eb="3">
      <t>メイ</t>
    </rPh>
    <phoneticPr fontId="1"/>
  </si>
  <si>
    <t>提案先</t>
    <rPh sb="0" eb="2">
      <t>テイアン</t>
    </rPh>
    <rPh sb="2" eb="3">
      <t>サキ</t>
    </rPh>
    <phoneticPr fontId="1"/>
  </si>
  <si>
    <t>２．標準化提案・採択（I.標準化提案、J.標準化採択）</t>
    <rPh sb="2" eb="5">
      <t>ヒョウジュンカ</t>
    </rPh>
    <rPh sb="5" eb="7">
      <t>テイアン</t>
    </rPh>
    <rPh sb="8" eb="10">
      <t>サイタク</t>
    </rPh>
    <rPh sb="13" eb="16">
      <t>ヒョウジュンカ</t>
    </rPh>
    <rPh sb="16" eb="18">
      <t>テイアン</t>
    </rPh>
    <rPh sb="21" eb="24">
      <t>ヒョウジュンカ</t>
    </rPh>
    <rPh sb="24" eb="26">
      <t>サイタク</t>
    </rPh>
    <phoneticPr fontId="1"/>
  </si>
  <si>
    <t>H.その他の資料</t>
    <rPh sb="4" eb="5">
      <t>タ</t>
    </rPh>
    <rPh sb="6" eb="8">
      <t>シリョウ</t>
    </rPh>
    <phoneticPr fontId="1"/>
  </si>
  <si>
    <t>区分</t>
    <rPh sb="0" eb="2">
      <t>クブン</t>
    </rPh>
    <phoneticPr fontId="1"/>
  </si>
  <si>
    <t>I.標準化提案</t>
  </si>
  <si>
    <t>K.プレスリリース</t>
  </si>
  <si>
    <t>L.報道</t>
  </si>
  <si>
    <t>○○○が○○への伝送</t>
  </si>
  <si>
    <t>G.一般口頭発表</t>
  </si>
  <si>
    <t>依頼講演</t>
  </si>
  <si>
    <t>Information Technogy・・・</t>
  </si>
  <si>
    <t>B.小論文</t>
  </si>
  <si>
    <t>A.研究論文</t>
  </si>
  <si>
    <t>～通信に関する一考察</t>
    <rPh sb="7" eb="8">
      <t>イチ</t>
    </rPh>
    <phoneticPr fontId="1"/>
  </si>
  <si>
    <t>K.プレスリリース</t>
    <phoneticPr fontId="1"/>
  </si>
  <si>
    <t>L.報道</t>
    <phoneticPr fontId="1"/>
  </si>
  <si>
    <t>受賞等の場所</t>
    <phoneticPr fontId="1"/>
  </si>
  <si>
    <t>○○の研究について展示</t>
  </si>
  <si>
    <t>福岡市、〇〇大学</t>
    <rPh sb="0" eb="3">
      <t>フクオカシ</t>
    </rPh>
    <rPh sb="6" eb="8">
      <t>ダイガク</t>
    </rPh>
    <phoneticPr fontId="1"/>
  </si>
  <si>
    <t>□□省</t>
    <rPh sb="2" eb="3">
      <t>ショウ</t>
    </rPh>
    <phoneticPr fontId="1"/>
  </si>
  <si>
    <t>○○学会</t>
    <phoneticPr fontId="1"/>
  </si>
  <si>
    <t>東京　〇〇ホール</t>
    <phoneticPr fontId="1"/>
  </si>
  <si>
    <t>△△学会〇〇論文誌</t>
    <rPh sb="2" eb="4">
      <t>ガッカイ</t>
    </rPh>
    <phoneticPr fontId="1"/>
  </si>
  <si>
    <t>〇〇についての新しい知見</t>
    <rPh sb="7" eb="8">
      <t>アタラ</t>
    </rPh>
    <rPh sb="10" eb="12">
      <t>チケン</t>
    </rPh>
    <phoneticPr fontId="1"/>
  </si>
  <si>
    <t>情報化促進大臣表彰</t>
    <rPh sb="0" eb="2">
      <t>ジョウホウ</t>
    </rPh>
    <rPh sb="2" eb="3">
      <t>カ</t>
    </rPh>
    <rPh sb="3" eb="5">
      <t>ソクシン</t>
    </rPh>
    <rPh sb="5" eb="7">
      <t>ダイジン</t>
    </rPh>
    <rPh sb="7" eb="9">
      <t>ヒョウショウ</t>
    </rPh>
    <phoneticPr fontId="1"/>
  </si>
  <si>
    <t>　　＜用途＞</t>
  </si>
  <si>
    <t>　　＜１．論文等発表　各項目の記入事項、留意事項＞</t>
    <rPh sb="5" eb="7">
      <t>ロンブン</t>
    </rPh>
    <rPh sb="7" eb="8">
      <t>トウ</t>
    </rPh>
    <rPh sb="8" eb="10">
      <t>ハッピョウ</t>
    </rPh>
    <rPh sb="20" eb="22">
      <t>リュウイ</t>
    </rPh>
    <rPh sb="22" eb="24">
      <t>ジコウ</t>
    </rPh>
    <phoneticPr fontId="1"/>
  </si>
  <si>
    <t>発表年月日</t>
    <phoneticPr fontId="1"/>
  </si>
  <si>
    <t>発表題名</t>
    <rPh sb="0" eb="2">
      <t>ハッピョウ</t>
    </rPh>
    <rPh sb="2" eb="4">
      <t>ダイメイ</t>
    </rPh>
    <phoneticPr fontId="1"/>
  </si>
  <si>
    <t>発表先</t>
    <phoneticPr fontId="1"/>
  </si>
  <si>
    <t>　　＜２．標準化提案・採択　各項目の記入事項、留意事項＞</t>
    <rPh sb="23" eb="25">
      <t>リュウイ</t>
    </rPh>
    <rPh sb="25" eb="27">
      <t>ジコウ</t>
    </rPh>
    <phoneticPr fontId="1"/>
  </si>
  <si>
    <t>年月日</t>
    <phoneticPr fontId="1"/>
  </si>
  <si>
    <t>　　＜３．成果発信　各項目の記入事項、留意事項＞</t>
    <rPh sb="19" eb="21">
      <t>リュウイ</t>
    </rPh>
    <rPh sb="21" eb="23">
      <t>ジコウ</t>
    </rPh>
    <phoneticPr fontId="1"/>
  </si>
  <si>
    <t>J.標準化採択</t>
  </si>
  <si>
    <t>関連寄書 No.101</t>
    <rPh sb="0" eb="2">
      <t>カンレン</t>
    </rPh>
    <rPh sb="2" eb="4">
      <t>キショ</t>
    </rPh>
    <phoneticPr fontId="1"/>
  </si>
  <si>
    <t>△△の研究開発の推進</t>
    <rPh sb="3" eb="5">
      <t>ケンキュウ</t>
    </rPh>
    <rPh sb="5" eb="7">
      <t>カイハツ</t>
    </rPh>
    <rPh sb="8" eb="10">
      <t>スイシン</t>
    </rPh>
    <phoneticPr fontId="1"/>
  </si>
  <si>
    <t>△△フォーラム</t>
    <phoneticPr fontId="1"/>
  </si>
  <si>
    <t>フォーラム主催見学会でのプレゼン</t>
    <rPh sb="5" eb="7">
      <t>シュサイ</t>
    </rPh>
    <rPh sb="7" eb="9">
      <t>ケンガク</t>
    </rPh>
    <rPh sb="9" eb="10">
      <t>カイ</t>
    </rPh>
    <phoneticPr fontId="1"/>
  </si>
  <si>
    <t>H.その他資料</t>
  </si>
  <si>
    <t>次世代ネットワークの初歩</t>
    <rPh sb="0" eb="3">
      <t>ジセダイ</t>
    </rPh>
    <rPh sb="10" eb="12">
      <t>ショホ</t>
    </rPh>
    <phoneticPr fontId="1"/>
  </si>
  <si>
    <t>D.機関誌論文</t>
  </si>
  <si>
    <t>Transaction Protocal to ・・・・
国際標準における記述修正の提案</t>
    <rPh sb="29" eb="31">
      <t>コクサイ</t>
    </rPh>
    <rPh sb="31" eb="33">
      <t>ヒョウジュン</t>
    </rPh>
    <rPh sb="37" eb="39">
      <t>キジュツ</t>
    </rPh>
    <rPh sb="39" eb="41">
      <t>シュウセイ</t>
    </rPh>
    <rPh sb="42" eb="44">
      <t>テイアン</t>
    </rPh>
    <phoneticPr fontId="1"/>
  </si>
  <si>
    <t>M.展示会</t>
  </si>
  <si>
    <t>M.展示会</t>
    <rPh sb="2" eb="5">
      <t>テンジカイ</t>
    </rPh>
    <phoneticPr fontId="1"/>
  </si>
  <si>
    <t>N.受賞</t>
  </si>
  <si>
    <t>N.受賞</t>
    <phoneticPr fontId="1"/>
  </si>
  <si>
    <t>O.表彰</t>
  </si>
  <si>
    <t>O.表彰</t>
    <phoneticPr fontId="1"/>
  </si>
  <si>
    <t>当該委託研究に関する標準化提案が採択された場合。</t>
    <rPh sb="0" eb="2">
      <t>トウガイ</t>
    </rPh>
    <rPh sb="2" eb="4">
      <t>イタク</t>
    </rPh>
    <rPh sb="4" eb="6">
      <t>ケンキュウ</t>
    </rPh>
    <rPh sb="7" eb="8">
      <t>カン</t>
    </rPh>
    <rPh sb="21" eb="23">
      <t>バアイ</t>
    </rPh>
    <phoneticPr fontId="1"/>
  </si>
  <si>
    <t>広報等を通じ公式に、報道機関等に向け「プレスリリース」を配布、または公表した場合。</t>
    <rPh sb="0" eb="2">
      <t>コウホウ</t>
    </rPh>
    <rPh sb="2" eb="3">
      <t>トウ</t>
    </rPh>
    <rPh sb="4" eb="5">
      <t>ツウ</t>
    </rPh>
    <rPh sb="6" eb="8">
      <t>コウシキ</t>
    </rPh>
    <rPh sb="10" eb="12">
      <t>ホウドウ</t>
    </rPh>
    <rPh sb="12" eb="14">
      <t>キカン</t>
    </rPh>
    <rPh sb="14" eb="15">
      <t>トウ</t>
    </rPh>
    <rPh sb="16" eb="17">
      <t>ム</t>
    </rPh>
    <rPh sb="28" eb="30">
      <t>ハイフ</t>
    </rPh>
    <rPh sb="34" eb="36">
      <t>コウヒョウ</t>
    </rPh>
    <rPh sb="38" eb="40">
      <t>バアイ</t>
    </rPh>
    <phoneticPr fontId="1"/>
  </si>
  <si>
    <t>学会等で論文賞を受賞された場合。</t>
    <rPh sb="13" eb="15">
      <t>バアイ</t>
    </rPh>
    <phoneticPr fontId="1"/>
  </si>
  <si>
    <t>表彰を受けた場合。</t>
    <rPh sb="6" eb="8">
      <t>バアイ</t>
    </rPh>
    <phoneticPr fontId="1"/>
  </si>
  <si>
    <t>外部向けに行われた展示会へ出展した場合。</t>
    <rPh sb="0" eb="2">
      <t>ガイブ</t>
    </rPh>
    <rPh sb="2" eb="3">
      <t>ム</t>
    </rPh>
    <rPh sb="5" eb="6">
      <t>オコナ</t>
    </rPh>
    <rPh sb="17" eb="19">
      <t>バアイ</t>
    </rPh>
    <phoneticPr fontId="1"/>
  </si>
  <si>
    <t>標準化関係文書</t>
    <rPh sb="0" eb="3">
      <t>ヒョウジュンカ</t>
    </rPh>
    <rPh sb="3" eb="5">
      <t>カンケイ</t>
    </rPh>
    <rPh sb="5" eb="7">
      <t>ブンショ</t>
    </rPh>
    <phoneticPr fontId="1"/>
  </si>
  <si>
    <t>関連情報</t>
    <rPh sb="0" eb="2">
      <t>カンレン</t>
    </rPh>
    <rPh sb="2" eb="4">
      <t>ジョウホウ</t>
    </rPh>
    <phoneticPr fontId="1"/>
  </si>
  <si>
    <t>関連情報（受賞内容など）</t>
    <rPh sb="0" eb="2">
      <t>カンレン</t>
    </rPh>
    <rPh sb="2" eb="4">
      <t>ジョウホウ</t>
    </rPh>
    <rPh sb="5" eb="7">
      <t>ジュショウ</t>
    </rPh>
    <rPh sb="7" eb="9">
      <t>ナイヨウ</t>
    </rPh>
    <phoneticPr fontId="1"/>
  </si>
  <si>
    <t>（株）△△、世界初○○の開発に成功</t>
    <rPh sb="6" eb="9">
      <t>セカイハツ</t>
    </rPh>
    <rPh sb="12" eb="14">
      <t>カイハツ</t>
    </rPh>
    <rPh sb="15" eb="17">
      <t>セイコウ</t>
    </rPh>
    <phoneticPr fontId="1"/>
  </si>
  <si>
    <t>◆◆の実証実験に成功</t>
    <rPh sb="3" eb="5">
      <t>ジッショウ</t>
    </rPh>
    <rPh sb="5" eb="7">
      <t>ジッケン</t>
    </rPh>
    <rPh sb="8" eb="10">
      <t>セイコウ</t>
    </rPh>
    <phoneticPr fontId="1"/>
  </si>
  <si>
    <t>○○記者クラブ</t>
    <rPh sb="2" eb="4">
      <t>キシャ</t>
    </rPh>
    <phoneticPr fontId="1"/>
  </si>
  <si>
    <t>□□の世界最速記録を達成</t>
    <rPh sb="3" eb="5">
      <t>セカイ</t>
    </rPh>
    <rPh sb="5" eb="7">
      <t>サイソク</t>
    </rPh>
    <rPh sb="7" eb="9">
      <t>キロク</t>
    </rPh>
    <rPh sb="10" eb="12">
      <t>タッセイ</t>
    </rPh>
    <phoneticPr fontId="1"/>
  </si>
  <si>
    <t>I.標準化提案</t>
    <phoneticPr fontId="1"/>
  </si>
  <si>
    <t>□□ 学会総合大会</t>
    <rPh sb="3" eb="5">
      <t>ガッカイ</t>
    </rPh>
    <rPh sb="5" eb="7">
      <t>ソウゴウ</t>
    </rPh>
    <rPh sb="7" eb="9">
      <t>タイカイ</t>
    </rPh>
    <phoneticPr fontId="1"/>
  </si>
  <si>
    <t>大阪市　△△ホール</t>
    <rPh sb="0" eb="2">
      <t>オオサカ</t>
    </rPh>
    <rPh sb="2" eb="3">
      <t>シ</t>
    </rPh>
    <phoneticPr fontId="1"/>
  </si>
  <si>
    <t>A.研究論文</t>
    <phoneticPr fontId="1"/>
  </si>
  <si>
    <t>B.小論文</t>
    <phoneticPr fontId="1"/>
  </si>
  <si>
    <t>D.機関誌論文</t>
    <phoneticPr fontId="1"/>
  </si>
  <si>
    <t>E.著書等</t>
    <phoneticPr fontId="1"/>
  </si>
  <si>
    <t>F.学術解説等</t>
    <phoneticPr fontId="1"/>
  </si>
  <si>
    <t>G.一般口頭発表</t>
    <phoneticPr fontId="1"/>
  </si>
  <si>
    <t>E.著書等</t>
  </si>
  <si>
    <t>F.学術解説等</t>
  </si>
  <si>
    <t>J.標準化採択</t>
    <rPh sb="5" eb="7">
      <t>サイタク</t>
    </rPh>
    <phoneticPr fontId="1"/>
  </si>
  <si>
    <t>情報（紙面№、等）</t>
    <phoneticPr fontId="1"/>
  </si>
  <si>
    <t>情報（紙面№、等）</t>
    <rPh sb="0" eb="2">
      <t>ジョウホウ</t>
    </rPh>
    <rPh sb="3" eb="5">
      <t>シメン</t>
    </rPh>
    <rPh sb="7" eb="8">
      <t>トウ</t>
    </rPh>
    <phoneticPr fontId="1"/>
  </si>
  <si>
    <t>３．成果発信（K.プレスリリース、L.報道、M.展示会）</t>
    <rPh sb="2" eb="4">
      <t>セイカ</t>
    </rPh>
    <rPh sb="4" eb="6">
      <t>ハッシン</t>
    </rPh>
    <rPh sb="19" eb="21">
      <t>ホウドウ</t>
    </rPh>
    <rPh sb="24" eb="27">
      <t>テンジカイ</t>
    </rPh>
    <phoneticPr fontId="1"/>
  </si>
  <si>
    <t>販売代理店様向け新製品内覧会</t>
    <rPh sb="0" eb="2">
      <t>ハンバイ</t>
    </rPh>
    <rPh sb="2" eb="5">
      <t>ダイリテン</t>
    </rPh>
    <rPh sb="5" eb="6">
      <t>サマ</t>
    </rPh>
    <rPh sb="6" eb="7">
      <t>ム</t>
    </rPh>
    <rPh sb="8" eb="11">
      <t>シンセイヒン</t>
    </rPh>
    <rPh sb="11" eb="14">
      <t>ナイランカイ</t>
    </rPh>
    <phoneticPr fontId="1"/>
  </si>
  <si>
    <t>代理店様向けパネル展示、カタログ配布</t>
    <rPh sb="0" eb="3">
      <t>ダイリテン</t>
    </rPh>
    <rPh sb="3" eb="4">
      <t>サマ</t>
    </rPh>
    <rPh sb="4" eb="5">
      <t>ム</t>
    </rPh>
    <rPh sb="9" eb="11">
      <t>テンジ</t>
    </rPh>
    <rPh sb="16" eb="18">
      <t>ハイフ</t>
    </rPh>
    <phoneticPr fontId="1"/>
  </si>
  <si>
    <t>O.表彰</t>
    <rPh sb="2" eb="4">
      <t>ヒョウショウ</t>
    </rPh>
    <phoneticPr fontId="1"/>
  </si>
  <si>
    <t>N.受賞</t>
    <rPh sb="2" eb="4">
      <t>ジュショウ</t>
    </rPh>
    <phoneticPr fontId="1"/>
  </si>
  <si>
    <t>H.その他資料</t>
    <rPh sb="4" eb="5">
      <t>タ</t>
    </rPh>
    <rPh sb="5" eb="7">
      <t>シリョウ</t>
    </rPh>
    <phoneticPr fontId="1"/>
  </si>
  <si>
    <t>研究論文</t>
    <rPh sb="0" eb="2">
      <t>ケンキュウ</t>
    </rPh>
    <rPh sb="2" eb="4">
      <t>ロンブン</t>
    </rPh>
    <phoneticPr fontId="1"/>
  </si>
  <si>
    <t>その他研究発表</t>
    <rPh sb="2" eb="3">
      <t>タ</t>
    </rPh>
    <rPh sb="3" eb="5">
      <t>ケンキュウ</t>
    </rPh>
    <rPh sb="5" eb="7">
      <t>ハッピョウ</t>
    </rPh>
    <phoneticPr fontId="1"/>
  </si>
  <si>
    <t>プレスリリース・報道</t>
    <rPh sb="8" eb="10">
      <t>ホウドウ</t>
    </rPh>
    <phoneticPr fontId="1"/>
  </si>
  <si>
    <t>展示会</t>
    <rPh sb="0" eb="2">
      <t>テンジ</t>
    </rPh>
    <rPh sb="2" eb="3">
      <t>カイ</t>
    </rPh>
    <phoneticPr fontId="1"/>
  </si>
  <si>
    <t>集計内容</t>
    <rPh sb="0" eb="2">
      <t>シュウケイ</t>
    </rPh>
    <rPh sb="2" eb="4">
      <t>ナイヨウ</t>
    </rPh>
    <phoneticPr fontId="1"/>
  </si>
  <si>
    <t>「A.研究論文」の合計</t>
    <rPh sb="3" eb="5">
      <t>ケンキュウ</t>
    </rPh>
    <rPh sb="5" eb="7">
      <t>ロンブン</t>
    </rPh>
    <rPh sb="9" eb="11">
      <t>ゴウケイ</t>
    </rPh>
    <phoneticPr fontId="1"/>
  </si>
  <si>
    <t>「K.プレスリリース」「L.報道」の合計</t>
    <rPh sb="14" eb="16">
      <t>ホウドウ</t>
    </rPh>
    <rPh sb="18" eb="20">
      <t>ゴウケイ</t>
    </rPh>
    <phoneticPr fontId="1"/>
  </si>
  <si>
    <t>「M.展示会」の合計</t>
    <rPh sb="3" eb="5">
      <t>テンジ</t>
    </rPh>
    <rPh sb="5" eb="6">
      <t>カイ</t>
    </rPh>
    <rPh sb="8" eb="10">
      <t>ゴウケイ</t>
    </rPh>
    <phoneticPr fontId="1"/>
  </si>
  <si>
    <t>副題：</t>
    <rPh sb="0" eb="2">
      <t>フクダイ</t>
    </rPh>
    <phoneticPr fontId="1"/>
  </si>
  <si>
    <t>〇〇〇〇の実現</t>
    <phoneticPr fontId="1"/>
  </si>
  <si>
    <t>◇◇◇◇の研究開発</t>
    <phoneticPr fontId="1"/>
  </si>
  <si>
    <t>○○学会　第58回　○○シンポ</t>
    <phoneticPr fontId="1"/>
  </si>
  <si>
    <t>青森県　○○ホテル</t>
    <phoneticPr fontId="1"/>
  </si>
  <si>
    <t>○○学会〇〇研究会</t>
    <phoneticPr fontId="1"/>
  </si>
  <si>
    <t>〇〇 Express</t>
    <phoneticPr fontId="1"/>
  </si>
  <si>
    <t>Transmisseion Device of ・・・・</t>
    <phoneticPr fontId="1"/>
  </si>
  <si>
    <t>関連情報（URL、等）</t>
    <rPh sb="2" eb="4">
      <t>ジョウホウ</t>
    </rPh>
    <rPh sb="9" eb="10">
      <t>ナド</t>
    </rPh>
    <phoneticPr fontId="1"/>
  </si>
  <si>
    <t>〇〇 新聞</t>
    <phoneticPr fontId="1"/>
  </si>
  <si>
    <t>11面</t>
    <phoneticPr fontId="1"/>
  </si>
  <si>
    <t>△△新聞</t>
    <phoneticPr fontId="1"/>
  </si>
  <si>
    <t>1面</t>
    <phoneticPr fontId="1"/>
  </si>
  <si>
    <t>△△社Webサイト</t>
    <phoneticPr fontId="1"/>
  </si>
  <si>
    <t>CEATEC</t>
    <phoneticPr fontId="1"/>
  </si>
  <si>
    <t>パネル展示（開催期間20XX/11/17～11/18）</t>
    <rPh sb="6" eb="8">
      <t>カイサイ</t>
    </rPh>
    <rPh sb="8" eb="10">
      <t>キカン</t>
    </rPh>
    <phoneticPr fontId="1"/>
  </si>
  <si>
    <t>□□（株）〇〇研究所内</t>
    <rPh sb="2" eb="5">
      <t>カブ</t>
    </rPh>
    <rPh sb="7" eb="10">
      <t>ケンキュウショ</t>
    </rPh>
    <rPh sb="10" eb="11">
      <t>ナイ</t>
    </rPh>
    <phoneticPr fontId="1"/>
  </si>
  <si>
    <t xml:space="preserve"> </t>
    <phoneticPr fontId="1"/>
  </si>
  <si>
    <t>関連情報（URL、等）</t>
    <rPh sb="0" eb="2">
      <t>カンレン</t>
    </rPh>
    <rPh sb="2" eb="4">
      <t>ジョウホウ</t>
    </rPh>
    <rPh sb="9" eb="10">
      <t>ナド</t>
    </rPh>
    <phoneticPr fontId="1"/>
  </si>
  <si>
    <t>関連情報（受賞内容、等）</t>
    <rPh sb="0" eb="2">
      <t>カンレン</t>
    </rPh>
    <rPh sb="2" eb="4">
      <t>ジョウホウ</t>
    </rPh>
    <rPh sb="5" eb="7">
      <t>ジュショウ</t>
    </rPh>
    <rPh sb="7" eb="9">
      <t>ナイヨウ</t>
    </rPh>
    <rPh sb="10" eb="11">
      <t>ナド</t>
    </rPh>
    <phoneticPr fontId="1"/>
  </si>
  <si>
    <t>受賞・表彰</t>
    <rPh sb="0" eb="2">
      <t>ジュショウ</t>
    </rPh>
    <rPh sb="3" eb="5">
      <t>ヒョウショウ</t>
    </rPh>
    <phoneticPr fontId="1"/>
  </si>
  <si>
    <t>「N.受賞」「O.表彰」の合計</t>
    <rPh sb="3" eb="5">
      <t>ジュショウ</t>
    </rPh>
    <rPh sb="9" eb="11">
      <t>ヒョウショウ</t>
    </rPh>
    <rPh sb="13" eb="15">
      <t>ゴウケイ</t>
    </rPh>
    <phoneticPr fontId="1"/>
  </si>
  <si>
    <t>〇〇良夫</t>
  </si>
  <si>
    <t>△△太郎</t>
  </si>
  <si>
    <t>発表者氏名</t>
    <rPh sb="0" eb="3">
      <t>ハッピョウシャ</t>
    </rPh>
    <rPh sb="3" eb="5">
      <t>シメイ</t>
    </rPh>
    <phoneticPr fontId="1"/>
  </si>
  <si>
    <t>受賞者等氏名</t>
    <rPh sb="0" eb="3">
      <t>ジュショウシャ</t>
    </rPh>
    <rPh sb="3" eb="4">
      <t>トウ</t>
    </rPh>
    <rPh sb="4" eb="6">
      <t>シメイ</t>
    </rPh>
    <phoneticPr fontId="1"/>
  </si>
  <si>
    <t>△△太郎</t>
    <phoneticPr fontId="1"/>
  </si>
  <si>
    <t>〇〇良夫、△△太郎</t>
    <phoneticPr fontId="1"/>
  </si>
  <si>
    <t>◇◇博子</t>
    <phoneticPr fontId="1"/>
  </si>
  <si>
    <t>□□次郎</t>
    <phoneticPr fontId="1"/>
  </si>
  <si>
    <t>第13巻第1号
※ページ表記は以下の何れでも可
　　（P20、 pp.35-40、50-55頁　158-160ページ）</t>
    <rPh sb="0" eb="1">
      <t>ダイ</t>
    </rPh>
    <rPh sb="3" eb="4">
      <t>カン</t>
    </rPh>
    <rPh sb="4" eb="5">
      <t>ダイ</t>
    </rPh>
    <rPh sb="6" eb="7">
      <t>ゴウ</t>
    </rPh>
    <rPh sb="12" eb="14">
      <t>ヒョウキ</t>
    </rPh>
    <rPh sb="15" eb="17">
      <t>イカ</t>
    </rPh>
    <rPh sb="18" eb="19">
      <t>イズ</t>
    </rPh>
    <rPh sb="22" eb="23">
      <t>カ</t>
    </rPh>
    <rPh sb="46" eb="47">
      <t>ページ</t>
    </rPh>
    <phoneticPr fontId="1"/>
  </si>
  <si>
    <t>〇〇良夫、△△太郎、◇◇博子</t>
    <phoneticPr fontId="1"/>
  </si>
  <si>
    <t>〇〇良夫</t>
    <phoneticPr fontId="1"/>
  </si>
  <si>
    <t>２．標準化提案・採択（I.標準化提案、J.標準化採択）</t>
    <phoneticPr fontId="1"/>
  </si>
  <si>
    <t>３．成果発信（K.プレスリリース、L.報道、M.展示会）</t>
    <phoneticPr fontId="1"/>
  </si>
  <si>
    <t>公の研究機関、企業等あるいは大学等の編集発行する論文誌、紀要などで「A.研究論文」に準ずる論文。</t>
    <rPh sb="9" eb="10">
      <t>トウ</t>
    </rPh>
    <rPh sb="28" eb="30">
      <t>キヨウ</t>
    </rPh>
    <phoneticPr fontId="1"/>
  </si>
  <si>
    <t>AAA</t>
    <phoneticPr fontId="1"/>
  </si>
  <si>
    <t>発表区分</t>
    <rPh sb="0" eb="2">
      <t>ハッピョウ</t>
    </rPh>
    <rPh sb="2" eb="4">
      <t>クブン</t>
    </rPh>
    <phoneticPr fontId="1"/>
  </si>
  <si>
    <t>発表区分基準</t>
    <rPh sb="0" eb="2">
      <t>ハッピョウ</t>
    </rPh>
    <rPh sb="2" eb="4">
      <t>クブン</t>
    </rPh>
    <rPh sb="4" eb="6">
      <t>キジュン</t>
    </rPh>
    <phoneticPr fontId="1"/>
  </si>
  <si>
    <t>項目</t>
    <rPh sb="0" eb="2">
      <t>コウモク</t>
    </rPh>
    <phoneticPr fontId="1"/>
  </si>
  <si>
    <t>小論文、研究速報、寄書、レター、ショートノート、等</t>
    <phoneticPr fontId="7"/>
  </si>
  <si>
    <t>学会の定期講演会、研究集会、シンポジウム等で口頭発表した？</t>
    <phoneticPr fontId="7"/>
  </si>
  <si>
    <t>G:一般口頭発表</t>
    <rPh sb="2" eb="4">
      <t>イッパン</t>
    </rPh>
    <rPh sb="4" eb="6">
      <t>コウトウ</t>
    </rPh>
    <rPh sb="6" eb="8">
      <t>ハッピョウ</t>
    </rPh>
    <phoneticPr fontId="7"/>
  </si>
  <si>
    <t>公の研究機関、企業等あるいは大学等の編集発行する論文誌、紀要などで「A.研究論文」に準ずる論文？</t>
    <phoneticPr fontId="7"/>
  </si>
  <si>
    <t>著作本全般、分担で執筆した場合、概ね１章以上を分担している？</t>
    <phoneticPr fontId="7"/>
  </si>
  <si>
    <t>研究論文に準ずる内容であるが、必ずしもオリジナリティを要求されない、あるいは正式な査読過程のない論文もしくは解説記事？</t>
    <phoneticPr fontId="7"/>
  </si>
  <si>
    <t>H.その他の資料</t>
  </si>
  <si>
    <t>□大</t>
    <rPh sb="1" eb="2">
      <t>ダイ</t>
    </rPh>
    <phoneticPr fontId="1"/>
  </si>
  <si>
    <t>採択番号：</t>
    <rPh sb="0" eb="2">
      <t>サイタク</t>
    </rPh>
    <rPh sb="2" eb="4">
      <t>バンゴウ</t>
    </rPh>
    <phoneticPr fontId="1"/>
  </si>
  <si>
    <t>受託者（法人名）：</t>
    <rPh sb="4" eb="6">
      <t>ホウジン</t>
    </rPh>
    <rPh sb="6" eb="7">
      <t>メイ</t>
    </rPh>
    <phoneticPr fontId="1"/>
  </si>
  <si>
    <t>受託者（法人名）</t>
    <rPh sb="4" eb="6">
      <t>ホウジン</t>
    </rPh>
    <rPh sb="6" eb="7">
      <t>メイ</t>
    </rPh>
    <phoneticPr fontId="1"/>
  </si>
  <si>
    <t>受託者（法人名）：</t>
    <rPh sb="0" eb="3">
      <t>ジュタクシャ</t>
    </rPh>
    <rPh sb="4" eb="6">
      <t>ホウジン</t>
    </rPh>
    <rPh sb="6" eb="7">
      <t>メイ</t>
    </rPh>
    <phoneticPr fontId="1"/>
  </si>
  <si>
    <t>【評価ヒアリング資料用集計表（自動集計につき入力不要）】注：未発表、未実施のものは集計対象になりません。</t>
    <rPh sb="1" eb="3">
      <t>ヒョウカ</t>
    </rPh>
    <rPh sb="8" eb="10">
      <t>シリョウ</t>
    </rPh>
    <rPh sb="10" eb="11">
      <t>ヨウ</t>
    </rPh>
    <rPh sb="13" eb="14">
      <t>ヒョウ</t>
    </rPh>
    <phoneticPr fontId="1"/>
  </si>
  <si>
    <t>＜１．論文等発表＞の発表区分判断フロー</t>
    <rPh sb="10" eb="12">
      <t>ハッピョウ</t>
    </rPh>
    <rPh sb="12" eb="14">
      <t>クブン</t>
    </rPh>
    <rPh sb="14" eb="16">
      <t>ハンダン</t>
    </rPh>
    <phoneticPr fontId="7"/>
  </si>
  <si>
    <t>発表区分の追加（登録及び記入）</t>
    <rPh sb="0" eb="2">
      <t>ハッピョウ</t>
    </rPh>
    <rPh sb="2" eb="4">
      <t>クブン</t>
    </rPh>
    <rPh sb="5" eb="7">
      <t>ツイカ</t>
    </rPh>
    <rPh sb="8" eb="10">
      <t>トウロク</t>
    </rPh>
    <rPh sb="10" eb="11">
      <t>オヨ</t>
    </rPh>
    <rPh sb="12" eb="14">
      <t>キニュウ</t>
    </rPh>
    <phoneticPr fontId="7"/>
  </si>
  <si>
    <t>開催都市/発表会場</t>
    <rPh sb="0" eb="2">
      <t>カイサイ</t>
    </rPh>
    <rPh sb="2" eb="4">
      <t>トシ</t>
    </rPh>
    <rPh sb="5" eb="7">
      <t>ハッピョウ</t>
    </rPh>
    <rPh sb="7" eb="9">
      <t>カイジョウ</t>
    </rPh>
    <phoneticPr fontId="1"/>
  </si>
  <si>
    <t>累計値</t>
    <rPh sb="0" eb="2">
      <t>ルイケイ</t>
    </rPh>
    <rPh sb="2" eb="3">
      <t>チ</t>
    </rPh>
    <phoneticPr fontId="1"/>
  </si>
  <si>
    <t>当該年度集計値</t>
  </si>
  <si>
    <t>当該年度集計値</t>
    <rPh sb="0" eb="2">
      <t>トウガイ</t>
    </rPh>
    <rPh sb="2" eb="4">
      <t>ネンド</t>
    </rPh>
    <rPh sb="4" eb="6">
      <t>シュウケイ</t>
    </rPh>
    <rPh sb="6" eb="7">
      <t>チ</t>
    </rPh>
    <phoneticPr fontId="1"/>
  </si>
  <si>
    <t>開催都市/発表会場</t>
    <rPh sb="2" eb="4">
      <t>トシ</t>
    </rPh>
    <rPh sb="7" eb="9">
      <t>カイジョウ</t>
    </rPh>
    <phoneticPr fontId="1"/>
  </si>
  <si>
    <t>受託者（法人名）</t>
    <rPh sb="0" eb="3">
      <t>ジュタクシャ</t>
    </rPh>
    <rPh sb="4" eb="6">
      <t>ホウジン</t>
    </rPh>
    <rPh sb="6" eb="7">
      <t>メイ</t>
    </rPh>
    <phoneticPr fontId="1"/>
  </si>
  <si>
    <t>採録情報、講演区分、等</t>
    <rPh sb="0" eb="2">
      <t>サイロク</t>
    </rPh>
    <rPh sb="2" eb="4">
      <t>ジョウホウ</t>
    </rPh>
    <rPh sb="5" eb="7">
      <t>コウエン</t>
    </rPh>
    <rPh sb="7" eb="9">
      <t>クブン</t>
    </rPh>
    <rPh sb="10" eb="11">
      <t>トウ</t>
    </rPh>
    <phoneticPr fontId="1"/>
  </si>
  <si>
    <t>該当する区分を選択（プルダウン選択）してください。</t>
    <rPh sb="4" eb="6">
      <t>クブン</t>
    </rPh>
    <phoneticPr fontId="1"/>
  </si>
  <si>
    <t>受託者（法人名）</t>
    <rPh sb="0" eb="3">
      <t>ジュタクシャ</t>
    </rPh>
    <rPh sb="6" eb="7">
      <t>メイ</t>
    </rPh>
    <phoneticPr fontId="1"/>
  </si>
  <si>
    <t>△△（株）</t>
    <rPh sb="2" eb="5">
      <t>カブ</t>
    </rPh>
    <phoneticPr fontId="1"/>
  </si>
  <si>
    <t>他に区分されない成果。</t>
    <rPh sb="0" eb="1">
      <t>タ</t>
    </rPh>
    <rPh sb="2" eb="4">
      <t>クブン</t>
    </rPh>
    <rPh sb="8" eb="10">
      <t>セイカ</t>
    </rPh>
    <phoneticPr fontId="1"/>
  </si>
  <si>
    <t>開催都市/提案会場</t>
    <rPh sb="2" eb="4">
      <t>トシ</t>
    </rPh>
    <rPh sb="5" eb="7">
      <t>テイアン</t>
    </rPh>
    <rPh sb="7" eb="9">
      <t>カイジョウ</t>
    </rPh>
    <phoneticPr fontId="1"/>
  </si>
  <si>
    <t>１．からリンクしています。対象となる法人セルに「〇」（プルダウン選択）を付してください。</t>
    <phoneticPr fontId="1"/>
  </si>
  <si>
    <t>受賞等の場所</t>
    <rPh sb="0" eb="2">
      <t>ジュショウ</t>
    </rPh>
    <rPh sb="2" eb="3">
      <t>トウ</t>
    </rPh>
    <rPh sb="4" eb="6">
      <t>バショ</t>
    </rPh>
    <phoneticPr fontId="1"/>
  </si>
  <si>
    <t>〇</t>
  </si>
  <si>
    <t>掲載紙、展示等</t>
    <rPh sb="0" eb="3">
      <t>ケイサイシ</t>
    </rPh>
    <rPh sb="4" eb="6">
      <t>テンジ</t>
    </rPh>
    <rPh sb="6" eb="7">
      <t>トウ</t>
    </rPh>
    <phoneticPr fontId="1"/>
  </si>
  <si>
    <t>情報（紙面№、会場等）</t>
    <rPh sb="0" eb="2">
      <t>ジョウホウ</t>
    </rPh>
    <rPh sb="3" eb="5">
      <t>シメン</t>
    </rPh>
    <rPh sb="7" eb="9">
      <t>カイジョウ</t>
    </rPh>
    <rPh sb="9" eb="10">
      <t>トウ</t>
    </rPh>
    <phoneticPr fontId="1"/>
  </si>
  <si>
    <t>千葉市、□□国際展示場</t>
    <rPh sb="2" eb="3">
      <t>シ</t>
    </rPh>
    <rPh sb="6" eb="8">
      <t>コクサイ</t>
    </rPh>
    <rPh sb="8" eb="11">
      <t>テンジジョウ</t>
    </rPh>
    <phoneticPr fontId="1"/>
  </si>
  <si>
    <t>（株）△△、製品内覧会</t>
    <rPh sb="0" eb="3">
      <t>カブ</t>
    </rPh>
    <rPh sb="6" eb="8">
      <t>セイヒン</t>
    </rPh>
    <rPh sb="8" eb="11">
      <t>ナイランカイ</t>
    </rPh>
    <phoneticPr fontId="1"/>
  </si>
  <si>
    <t>千代田区　（株）△△、本社</t>
    <rPh sb="0" eb="3">
      <t>チヨダ</t>
    </rPh>
    <rPh sb="3" eb="4">
      <t>ク</t>
    </rPh>
    <rPh sb="5" eb="8">
      <t>カブ</t>
    </rPh>
    <rPh sb="11" eb="13">
      <t>ホンシャ</t>
    </rPh>
    <phoneticPr fontId="1"/>
  </si>
  <si>
    <t>発表区分の選択</t>
    <rPh sb="0" eb="2">
      <t>ハッピョウ</t>
    </rPh>
    <rPh sb="2" eb="4">
      <t>クブン</t>
    </rPh>
    <rPh sb="5" eb="7">
      <t>センタク</t>
    </rPh>
    <phoneticPr fontId="7"/>
  </si>
  <si>
    <t>Transmission of ・・・・・
新世代NWについて</t>
    <rPh sb="22" eb="25">
      <t>シンセダイ</t>
    </rPh>
    <phoneticPr fontId="1"/>
  </si>
  <si>
    <t>学術論文？</t>
    <rPh sb="0" eb="2">
      <t>ガクジュツ</t>
    </rPh>
    <rPh sb="2" eb="4">
      <t>ロンブン</t>
    </rPh>
    <phoneticPr fontId="7"/>
  </si>
  <si>
    <t>基調講演、招待講演、依頼講演については、その旨を「採録情報」欄へ記入してください。</t>
    <phoneticPr fontId="7"/>
  </si>
  <si>
    <t>学会等の学術団体が発行もしくは編集し定期的に刊行される正式な査読過程のある学術雑誌に、掲載された論文等？</t>
    <rPh sb="27" eb="29">
      <t>セイシキ</t>
    </rPh>
    <rPh sb="30" eb="32">
      <t>サドク</t>
    </rPh>
    <rPh sb="32" eb="34">
      <t>カテイ</t>
    </rPh>
    <rPh sb="50" eb="51">
      <t>トウ</t>
    </rPh>
    <phoneticPr fontId="7"/>
  </si>
  <si>
    <t>提出日：</t>
    <rPh sb="0" eb="2">
      <t>テイシュツ</t>
    </rPh>
    <rPh sb="2" eb="3">
      <t>ビ</t>
    </rPh>
    <phoneticPr fontId="1"/>
  </si>
  <si>
    <t>提出した日付を必ず記入してください。</t>
    <phoneticPr fontId="1"/>
  </si>
  <si>
    <t>研究開発課題名を記入してください。</t>
    <rPh sb="0" eb="2">
      <t>ケンキュウ</t>
    </rPh>
    <rPh sb="2" eb="4">
      <t>カイハツ</t>
    </rPh>
    <rPh sb="4" eb="6">
      <t>カダイ</t>
    </rPh>
    <rPh sb="6" eb="7">
      <t>メイ</t>
    </rPh>
    <rPh sb="8" eb="10">
      <t>キニュウ</t>
    </rPh>
    <phoneticPr fontId="1"/>
  </si>
  <si>
    <t>　　＜基本情報の記入事項＞</t>
    <rPh sb="3" eb="5">
      <t>キホン</t>
    </rPh>
    <rPh sb="5" eb="7">
      <t>ジョウホウ</t>
    </rPh>
    <rPh sb="8" eb="10">
      <t>キニュウ</t>
    </rPh>
    <rPh sb="10" eb="12">
      <t>ジコウ</t>
    </rPh>
    <phoneticPr fontId="1"/>
  </si>
  <si>
    <t>　１）記入詳細</t>
    <rPh sb="3" eb="5">
      <t>キニュウ</t>
    </rPh>
    <rPh sb="5" eb="7">
      <t>ショウサイ</t>
    </rPh>
    <phoneticPr fontId="1"/>
  </si>
  <si>
    <t>東京都　〇〇ホール</t>
    <phoneticPr fontId="1"/>
  </si>
  <si>
    <t>外国共著機関</t>
  </si>
  <si>
    <t>採録情報［誌名、VOL、NO、PP］
及び講演区分、等</t>
    <rPh sb="26" eb="27">
      <t>ナド</t>
    </rPh>
    <phoneticPr fontId="1"/>
  </si>
  <si>
    <t>外国共同提案機関</t>
  </si>
  <si>
    <t>標準化関係文書
（文書番号、規格番号、標準番号、等）</t>
    <rPh sb="24" eb="25">
      <t>ナド</t>
    </rPh>
    <phoneticPr fontId="1"/>
  </si>
  <si>
    <t>外国共同発表機関</t>
  </si>
  <si>
    <t>外国共同受賞等機関</t>
  </si>
  <si>
    <t>12/6 Vol.J101-A No.,8 pp106-108</t>
  </si>
  <si>
    <t>Vol.25 No.8 pp.910-915</t>
  </si>
  <si>
    <t>ポスターセッション（20xx/2/1～2/2）</t>
  </si>
  <si>
    <t>採録情報［誌名、VOL、NO、ｐｐ. ］
及び講演区分、等</t>
    <rPh sb="0" eb="2">
      <t>サイロク</t>
    </rPh>
    <rPh sb="2" eb="4">
      <t>ジョウホウ</t>
    </rPh>
    <rPh sb="5" eb="7">
      <t>シメイ</t>
    </rPh>
    <rPh sb="21" eb="22">
      <t>オヨ</t>
    </rPh>
    <rPh sb="23" eb="25">
      <t>コウエン</t>
    </rPh>
    <rPh sb="25" eb="27">
      <t>クブン</t>
    </rPh>
    <rPh sb="28" eb="29">
      <t>ナド</t>
    </rPh>
    <phoneticPr fontId="1"/>
  </si>
  <si>
    <t>標準化関係文書
（文書番号、規格番号、標準番号、等）</t>
    <rPh sb="0" eb="2">
      <t>ヒョウジュン</t>
    </rPh>
    <rPh sb="2" eb="3">
      <t>カ</t>
    </rPh>
    <rPh sb="3" eb="5">
      <t>カンケイ</t>
    </rPh>
    <rPh sb="5" eb="7">
      <t>ブンショ</t>
    </rPh>
    <rPh sb="9" eb="11">
      <t>ブンショ</t>
    </rPh>
    <rPh sb="11" eb="13">
      <t>バンゴウ</t>
    </rPh>
    <rPh sb="14" eb="16">
      <t>キカク</t>
    </rPh>
    <rPh sb="16" eb="18">
      <t>バンゴウ</t>
    </rPh>
    <rPh sb="19" eb="21">
      <t>ヒョウジュン</t>
    </rPh>
    <rPh sb="21" eb="23">
      <t>バンゴウ</t>
    </rPh>
    <rPh sb="24" eb="25">
      <t>ナド</t>
    </rPh>
    <phoneticPr fontId="1"/>
  </si>
  <si>
    <t>N0987</t>
  </si>
  <si>
    <t>8/1取材</t>
  </si>
  <si>
    <t>〇〇研究会誌　Vol5　pp550-556</t>
    <phoneticPr fontId="1"/>
  </si>
  <si>
    <t>UNIBO（Italy)
MITS(USA)</t>
  </si>
  <si>
    <t>NASA(USA)</t>
  </si>
  <si>
    <t>BT（UK)</t>
  </si>
  <si>
    <t>海外共著機関</t>
  </si>
  <si>
    <t>海外共同提案機関</t>
  </si>
  <si>
    <t>海外に拠点のある研究機関と共同提案した場合、その機関名、国名（いずれも略称で可）を記入してください。研究機関が複数ある場合は、連記してください。</t>
    <rPh sb="0" eb="2">
      <t>カイガイ</t>
    </rPh>
    <rPh sb="3" eb="5">
      <t>キョテン</t>
    </rPh>
    <rPh sb="8" eb="10">
      <t>ケンキュウ</t>
    </rPh>
    <rPh sb="10" eb="12">
      <t>キカン</t>
    </rPh>
    <rPh sb="13" eb="15">
      <t>キョウドウ</t>
    </rPh>
    <rPh sb="15" eb="17">
      <t>テイアン</t>
    </rPh>
    <rPh sb="19" eb="21">
      <t>バアイ</t>
    </rPh>
    <rPh sb="24" eb="26">
      <t>キカン</t>
    </rPh>
    <rPh sb="26" eb="27">
      <t>メイ</t>
    </rPh>
    <rPh sb="28" eb="30">
      <t>コクメイ</t>
    </rPh>
    <rPh sb="35" eb="36">
      <t>リャク</t>
    </rPh>
    <rPh sb="36" eb="37">
      <t>ショウ</t>
    </rPh>
    <rPh sb="38" eb="39">
      <t>カ</t>
    </rPh>
    <rPh sb="41" eb="43">
      <t>キニュウ</t>
    </rPh>
    <phoneticPr fontId="1"/>
  </si>
  <si>
    <t>海外に拠点のある研究機関と共同発表、共同出展等を行った場合、その機関名、国名（いずれも略称で可）を記入してください。研究機関が複数ある場合は、連記してください。</t>
    <rPh sb="0" eb="2">
      <t>カイガイ</t>
    </rPh>
    <rPh sb="3" eb="5">
      <t>キョテン</t>
    </rPh>
    <rPh sb="8" eb="10">
      <t>ケンキュウ</t>
    </rPh>
    <rPh sb="10" eb="12">
      <t>キカン</t>
    </rPh>
    <rPh sb="13" eb="15">
      <t>キョウドウ</t>
    </rPh>
    <rPh sb="15" eb="17">
      <t>ハッピョウ</t>
    </rPh>
    <rPh sb="18" eb="20">
      <t>キョウドウ</t>
    </rPh>
    <rPh sb="20" eb="22">
      <t>シュッテン</t>
    </rPh>
    <rPh sb="22" eb="23">
      <t>トウ</t>
    </rPh>
    <rPh sb="24" eb="25">
      <t>オコナ</t>
    </rPh>
    <rPh sb="27" eb="29">
      <t>バアイ</t>
    </rPh>
    <rPh sb="32" eb="34">
      <t>キカン</t>
    </rPh>
    <rPh sb="34" eb="35">
      <t>メイ</t>
    </rPh>
    <rPh sb="36" eb="38">
      <t>コクメイ</t>
    </rPh>
    <rPh sb="43" eb="44">
      <t>リャク</t>
    </rPh>
    <rPh sb="44" eb="45">
      <t>ショウ</t>
    </rPh>
    <rPh sb="46" eb="47">
      <t>カ</t>
    </rPh>
    <rPh sb="49" eb="51">
      <t>キニュウ</t>
    </rPh>
    <phoneticPr fontId="1"/>
  </si>
  <si>
    <t>海外共同発表機関</t>
  </si>
  <si>
    <t>海外共同受賞等機関</t>
  </si>
  <si>
    <t>海外に拠点のある研究機関と共同で受賞等があった場合、その機関名、国名（いずれも略称で可）を記入してください。研究機関が複数ある場合は、連記してください。</t>
    <rPh sb="0" eb="2">
      <t>カイガイ</t>
    </rPh>
    <rPh sb="3" eb="5">
      <t>キョテン</t>
    </rPh>
    <rPh sb="8" eb="10">
      <t>ケンキュウ</t>
    </rPh>
    <rPh sb="10" eb="12">
      <t>キカン</t>
    </rPh>
    <rPh sb="13" eb="15">
      <t>キョウドウ</t>
    </rPh>
    <rPh sb="16" eb="18">
      <t>ジュショウ</t>
    </rPh>
    <rPh sb="18" eb="19">
      <t>トウ</t>
    </rPh>
    <rPh sb="23" eb="25">
      <t>バアイ</t>
    </rPh>
    <rPh sb="28" eb="30">
      <t>キカン</t>
    </rPh>
    <rPh sb="30" eb="31">
      <t>メイ</t>
    </rPh>
    <rPh sb="32" eb="34">
      <t>コクメイ</t>
    </rPh>
    <rPh sb="39" eb="40">
      <t>リャク</t>
    </rPh>
    <rPh sb="40" eb="41">
      <t>ショウ</t>
    </rPh>
    <rPh sb="42" eb="43">
      <t>カ</t>
    </rPh>
    <rPh sb="45" eb="47">
      <t>キニュウ</t>
    </rPh>
    <phoneticPr fontId="1"/>
  </si>
  <si>
    <t>P.成果の実施</t>
    <rPh sb="2" eb="4">
      <t>セイカ</t>
    </rPh>
    <rPh sb="5" eb="7">
      <t>ジッシ</t>
    </rPh>
    <phoneticPr fontId="1"/>
  </si>
  <si>
    <t>Q.その他</t>
    <phoneticPr fontId="1"/>
  </si>
  <si>
    <t>P.成果の実施</t>
    <phoneticPr fontId="1"/>
  </si>
  <si>
    <t>実用化、商品化、事業化、サービス化、オープンソースなど成果の活用を行った場合。</t>
    <phoneticPr fontId="1"/>
  </si>
  <si>
    <t>４．表彰・受賞・その他（N.受賞、O.表彰、P.成果の実施、Q.その他）</t>
    <rPh sb="24" eb="26">
      <t>セイカ</t>
    </rPh>
    <rPh sb="27" eb="29">
      <t>ジッシ</t>
    </rPh>
    <phoneticPr fontId="1"/>
  </si>
  <si>
    <t>Q.その他</t>
    <rPh sb="4" eb="5">
      <t>タ</t>
    </rPh>
    <phoneticPr fontId="1"/>
  </si>
  <si>
    <t>Q.その他</t>
  </si>
  <si>
    <t>　　＜４．表彰・受賞・成果の実施・その他　各項目の記入事項、留意事項＞</t>
    <rPh sb="11" eb="13">
      <t>セイカ</t>
    </rPh>
    <rPh sb="14" eb="16">
      <t>ジッシ</t>
    </rPh>
    <rPh sb="30" eb="32">
      <t>リュウイ</t>
    </rPh>
    <rPh sb="32" eb="34">
      <t>ジコウ</t>
    </rPh>
    <phoneticPr fontId="1"/>
  </si>
  <si>
    <t>受賞等タイトル等</t>
    <rPh sb="0" eb="3">
      <t>ジュショウナド</t>
    </rPh>
    <rPh sb="7" eb="8">
      <t>トウ</t>
    </rPh>
    <phoneticPr fontId="1"/>
  </si>
  <si>
    <t>外国共同受賞等機関</t>
    <phoneticPr fontId="1"/>
  </si>
  <si>
    <t>受賞等タイトル等</t>
    <rPh sb="0" eb="2">
      <t>ジュショウ</t>
    </rPh>
    <rPh sb="2" eb="3">
      <t>トウ</t>
    </rPh>
    <rPh sb="7" eb="8">
      <t>トウ</t>
    </rPh>
    <phoneticPr fontId="1"/>
  </si>
  <si>
    <t xml:space="preserve">【成果概要書、成果概要図、評価ヒアリング用集計表（自動集計につき入力不要）】 </t>
    <rPh sb="3" eb="5">
      <t>ガイヨウ</t>
    </rPh>
    <rPh sb="13" eb="15">
      <t>ヒョウカ</t>
    </rPh>
    <phoneticPr fontId="1"/>
  </si>
  <si>
    <t>課題名：</t>
    <rPh sb="2" eb="3">
      <t>メイ</t>
    </rPh>
    <phoneticPr fontId="1"/>
  </si>
  <si>
    <t>個別課題名：</t>
    <rPh sb="0" eb="2">
      <t>コベツ</t>
    </rPh>
    <rPh sb="2" eb="4">
      <t>カダイ</t>
    </rPh>
    <rPh sb="4" eb="5">
      <t>メイ</t>
    </rPh>
    <phoneticPr fontId="1"/>
  </si>
  <si>
    <t>個別課題毎公募の課題の場合は、個別課題（課題ア、イ、・・・）を記入してください。無い場合は空欄としてください。</t>
    <rPh sb="31" eb="33">
      <t>キニュウ</t>
    </rPh>
    <rPh sb="40" eb="41">
      <t>ナ</t>
    </rPh>
    <rPh sb="42" eb="44">
      <t>バアイ</t>
    </rPh>
    <rPh sb="45" eb="47">
      <t>クウラン</t>
    </rPh>
    <phoneticPr fontId="1"/>
  </si>
  <si>
    <t>999A01</t>
    <phoneticPr fontId="1"/>
  </si>
  <si>
    <t>受託者（法人名）</t>
    <phoneticPr fontId="1"/>
  </si>
  <si>
    <t>注：未発表、未実施のものは集計対象になりません。</t>
    <phoneticPr fontId="1"/>
  </si>
  <si>
    <t>注：未発表、未実施のものは集計対象になりません。</t>
    <phoneticPr fontId="1"/>
  </si>
  <si>
    <t>代表研究者およびすべての研究分担者の正式法人名を記入してください。</t>
    <rPh sb="0" eb="2">
      <t>ダイヒョウ</t>
    </rPh>
    <rPh sb="2" eb="5">
      <t>ケンキュウシャ</t>
    </rPh>
    <rPh sb="12" eb="14">
      <t>ケンキュウ</t>
    </rPh>
    <rPh sb="14" eb="16">
      <t>ブンタン</t>
    </rPh>
    <rPh sb="16" eb="17">
      <t>シャ</t>
    </rPh>
    <rPh sb="18" eb="20">
      <t>セイシキ</t>
    </rPh>
    <rPh sb="20" eb="22">
      <t>ホウジン</t>
    </rPh>
    <rPh sb="22" eb="23">
      <t>メイ</t>
    </rPh>
    <rPh sb="24" eb="26">
      <t>キニュウ</t>
    </rPh>
    <phoneticPr fontId="1"/>
  </si>
  <si>
    <t>採択番号（５桁or６桁）を記入してください。、</t>
    <rPh sb="0" eb="2">
      <t>サイタク</t>
    </rPh>
    <rPh sb="2" eb="4">
      <t>バンゴウ</t>
    </rPh>
    <rPh sb="6" eb="7">
      <t>ケタ</t>
    </rPh>
    <rPh sb="10" eb="11">
      <t>ケタ</t>
    </rPh>
    <rPh sb="13" eb="15">
      <t>キニュウ</t>
    </rPh>
    <phoneticPr fontId="1"/>
  </si>
  <si>
    <t>「様式２－６　外部発表一覧表」は研究開発成果概要書、同概要図、同成果報告書および中間、終了評価ヒアリングで使用し、集計値は公表されます。</t>
    <rPh sb="16" eb="18">
      <t>ケンキュウ</t>
    </rPh>
    <rPh sb="18" eb="20">
      <t>カイハツ</t>
    </rPh>
    <rPh sb="22" eb="25">
      <t>ガイヨウショ</t>
    </rPh>
    <rPh sb="26" eb="27">
      <t>ドウ</t>
    </rPh>
    <rPh sb="27" eb="29">
      <t>ガイヨウ</t>
    </rPh>
    <rPh sb="29" eb="30">
      <t>ズ</t>
    </rPh>
    <rPh sb="31" eb="32">
      <t>ドウ</t>
    </rPh>
    <rPh sb="32" eb="34">
      <t>セイカ</t>
    </rPh>
    <rPh sb="34" eb="37">
      <t>ホウコクショ</t>
    </rPh>
    <rPh sb="53" eb="55">
      <t>シヨウ</t>
    </rPh>
    <rPh sb="57" eb="59">
      <t>シュウケイ</t>
    </rPh>
    <rPh sb="59" eb="60">
      <t>チ</t>
    </rPh>
    <rPh sb="61" eb="63">
      <t>コウヒョウ</t>
    </rPh>
    <phoneticPr fontId="1"/>
  </si>
  <si>
    <t>C2.収録論文</t>
    <phoneticPr fontId="7"/>
  </si>
  <si>
    <t>〇〇良夫、△△太郎、□□次郎（NICT）</t>
    <rPh sb="12" eb="14">
      <t>ジロウ</t>
    </rPh>
    <phoneticPr fontId="1"/>
  </si>
  <si>
    <t>「B.小論文」「C1.査読済収録論文」「C2.収録論文」「D.機関誌論文」「E.著書等」「F.学術解説」「G.一般口頭発表」「H.その他資料」の合計</t>
    <rPh sb="3" eb="4">
      <t>ショウ</t>
    </rPh>
    <rPh sb="4" eb="6">
      <t>ロンブン</t>
    </rPh>
    <rPh sb="11" eb="13">
      <t>サドク</t>
    </rPh>
    <rPh sb="13" eb="14">
      <t>スミ</t>
    </rPh>
    <rPh sb="14" eb="16">
      <t>シュウロク</t>
    </rPh>
    <rPh sb="16" eb="18">
      <t>ロンブン</t>
    </rPh>
    <rPh sb="31" eb="34">
      <t>キカンシ</t>
    </rPh>
    <rPh sb="34" eb="36">
      <t>ロンブン</t>
    </rPh>
    <rPh sb="40" eb="42">
      <t>チョショ</t>
    </rPh>
    <rPh sb="42" eb="43">
      <t>トウ</t>
    </rPh>
    <rPh sb="47" eb="49">
      <t>ガクジュツ</t>
    </rPh>
    <rPh sb="49" eb="51">
      <t>カイセツ</t>
    </rPh>
    <rPh sb="55" eb="57">
      <t>イッパン</t>
    </rPh>
    <rPh sb="57" eb="59">
      <t>コウトウ</t>
    </rPh>
    <rPh sb="59" eb="61">
      <t>ハッピョウ</t>
    </rPh>
    <rPh sb="67" eb="68">
      <t>タ</t>
    </rPh>
    <rPh sb="68" eb="70">
      <t>シリョウ</t>
    </rPh>
    <rPh sb="72" eb="74">
      <t>ゴウケイ</t>
    </rPh>
    <phoneticPr fontId="1"/>
  </si>
  <si>
    <t>C1.査読済収録論文</t>
    <rPh sb="3" eb="5">
      <t>サドク</t>
    </rPh>
    <rPh sb="5" eb="6">
      <t>スミ</t>
    </rPh>
    <phoneticPr fontId="7"/>
  </si>
  <si>
    <t>１．論文等発表（A.研究論文、B.小論文、C1.査読付収録論文、C2.収録論文、D.機関誌論文、E.著作等、F.学術解説等、G.一般口頭発表、H.その他資料）</t>
    <rPh sb="24" eb="26">
      <t>サドク</t>
    </rPh>
    <rPh sb="26" eb="27">
      <t>ツ</t>
    </rPh>
    <phoneticPr fontId="1"/>
  </si>
  <si>
    <t>C1.査読付収録論文</t>
  </si>
  <si>
    <t>C2.収録論文</t>
  </si>
  <si>
    <t>副題を記入してください。無い場合は空欄としてください。</t>
    <rPh sb="3" eb="5">
      <t>キニュウ</t>
    </rPh>
    <rPh sb="12" eb="13">
      <t>ナ</t>
    </rPh>
    <rPh sb="14" eb="16">
      <t>バアイ</t>
    </rPh>
    <rPh sb="17" eb="19">
      <t>クウラン</t>
    </rPh>
    <phoneticPr fontId="1"/>
  </si>
  <si>
    <r>
      <t>学会等の学術団体が発行もしくは編集し定期的に刊行される</t>
    </r>
    <r>
      <rPr>
        <b/>
        <u/>
        <sz val="9"/>
        <rFont val="ＭＳ Ｐゴシック"/>
        <family val="3"/>
        <charset val="128"/>
      </rPr>
      <t>正式な査読過程のある学術雑誌</t>
    </r>
    <r>
      <rPr>
        <sz val="9"/>
        <rFont val="ＭＳ Ｐゴシック"/>
        <family val="3"/>
        <charset val="128"/>
      </rPr>
      <t>に掲載されたオリジナル論文で、小論文、研究速報、寄書、レター、ショートノート、等。</t>
    </r>
    <phoneticPr fontId="1"/>
  </si>
  <si>
    <t>C1.査読付収録論文※</t>
    <rPh sb="5" eb="6">
      <t>ツ</t>
    </rPh>
    <phoneticPr fontId="1"/>
  </si>
  <si>
    <t>C2.収録論文※</t>
    <phoneticPr fontId="1"/>
  </si>
  <si>
    <r>
      <t>学会等の学術団体が発行もしくは編集し定期的に刊行される</t>
    </r>
    <r>
      <rPr>
        <b/>
        <u/>
        <sz val="9"/>
        <rFont val="ＭＳ Ｐゴシック"/>
        <family val="3"/>
        <charset val="128"/>
      </rPr>
      <t>正式な査読過程のある学術雑誌</t>
    </r>
    <r>
      <rPr>
        <sz val="9"/>
        <rFont val="ＭＳ Ｐゴシック"/>
        <family val="3"/>
        <charset val="128"/>
      </rPr>
      <t>に、正式な査読を受けて掲載されたオリジナル論文。
【例：Nature、Optics Express、Journal of Applied Physics、IEEE Transactions、信学会論文誌、など】
（注：「B.小論文」に該当するものを除きます。　「正式な査読過程」とは「ピア・レビュー」を指します。）
（注：翻訳出版された論文は「H.その他資料」に分類してください。）</t>
    </r>
    <rPh sb="222" eb="224">
      <t>ブンルイ</t>
    </rPh>
    <phoneticPr fontId="1"/>
  </si>
  <si>
    <t>著作本全般、分担で執筆した場合、概ね１章以上を分担しているもの。
（注：他は「H.その他資料」に分類してください。）</t>
    <rPh sb="48" eb="50">
      <t>ブンルイ</t>
    </rPh>
    <phoneticPr fontId="1"/>
  </si>
  <si>
    <t>研究論文に準ずる内容であるが、必ずしもオリジナリティを要求されない、あるいは正式な査読過程のない論文もしくは解説記事。
（注：ショートノートに準ずるものは「H．その他資料」に分類してください。）</t>
    <rPh sb="82" eb="83">
      <t>タ</t>
    </rPh>
    <rPh sb="83" eb="85">
      <t>シリョウ</t>
    </rPh>
    <rPh sb="87" eb="89">
      <t>ブンルイ</t>
    </rPh>
    <phoneticPr fontId="1"/>
  </si>
  <si>
    <t>上記以外や、アブストラクト集のみの場合</t>
    <rPh sb="0" eb="2">
      <t>ジョウキ</t>
    </rPh>
    <rPh sb="2" eb="4">
      <t>イガイ</t>
    </rPh>
    <rPh sb="13" eb="14">
      <t>シュウ</t>
    </rPh>
    <rPh sb="17" eb="19">
      <t>バアイ</t>
    </rPh>
    <phoneticPr fontId="7"/>
  </si>
  <si>
    <r>
      <t>「C1.査読済収録論文」、または「C2.収録論文」として区分して記載していた論文が、</t>
    </r>
    <r>
      <rPr>
        <b/>
        <sz val="12"/>
        <color rgb="FFFF0000"/>
        <rFont val="HG丸ｺﾞｼｯｸM-PRO"/>
        <family val="3"/>
        <charset val="128"/>
      </rPr>
      <t>正式な査読過程を経て学術雑誌に掲載される場合は、「A.研究論文」または「B.小論文」の区分で新規に追加記入します。</t>
    </r>
    <r>
      <rPr>
        <sz val="12"/>
        <rFont val="HG丸ｺﾞｼｯｸM-PRO"/>
        <family val="3"/>
        <charset val="128"/>
      </rPr>
      <t>元のＣ１、Ｃ２の区分で記載されている行は、区分を「</t>
    </r>
    <r>
      <rPr>
        <b/>
        <sz val="12"/>
        <color rgb="FFFF0000"/>
        <rFont val="HG丸ｺﾞｼｯｸM-PRO"/>
        <family val="3"/>
        <charset val="128"/>
      </rPr>
      <t>G.一般口頭発表</t>
    </r>
    <r>
      <rPr>
        <sz val="12"/>
        <color rgb="FFFF0000"/>
        <rFont val="HG丸ｺﾞｼｯｸM-PRO"/>
        <family val="3"/>
        <charset val="128"/>
      </rPr>
      <t>」</t>
    </r>
    <r>
      <rPr>
        <sz val="12"/>
        <rFont val="HG丸ｺﾞｼｯｸM-PRO"/>
        <family val="3"/>
        <charset val="128"/>
      </rPr>
      <t>に変更します。</t>
    </r>
    <rPh sb="4" eb="6">
      <t>サドク</t>
    </rPh>
    <rPh sb="6" eb="7">
      <t>スミ</t>
    </rPh>
    <rPh sb="20" eb="22">
      <t>シュウロク</t>
    </rPh>
    <rPh sb="22" eb="24">
      <t>ロンブン</t>
    </rPh>
    <rPh sb="28" eb="30">
      <t>クブン</t>
    </rPh>
    <rPh sb="32" eb="34">
      <t>キサイ</t>
    </rPh>
    <rPh sb="38" eb="40">
      <t>ロンブン</t>
    </rPh>
    <rPh sb="85" eb="87">
      <t>クブン</t>
    </rPh>
    <rPh sb="88" eb="90">
      <t>シンキ</t>
    </rPh>
    <rPh sb="91" eb="93">
      <t>ツイカ</t>
    </rPh>
    <rPh sb="93" eb="95">
      <t>キニュウ</t>
    </rPh>
    <rPh sb="99" eb="100">
      <t>モト</t>
    </rPh>
    <rPh sb="107" eb="109">
      <t>クブン</t>
    </rPh>
    <rPh sb="110" eb="112">
      <t>キサイ</t>
    </rPh>
    <rPh sb="117" eb="118">
      <t>ギョウ</t>
    </rPh>
    <rPh sb="120" eb="122">
      <t>クブン</t>
    </rPh>
    <rPh sb="126" eb="128">
      <t>イッパン</t>
    </rPh>
    <rPh sb="128" eb="130">
      <t>コウトウ</t>
    </rPh>
    <rPh sb="130" eb="132">
      <t>ハッピョウ</t>
    </rPh>
    <rPh sb="134" eb="136">
      <t>ヘンコウ</t>
    </rPh>
    <phoneticPr fontId="7"/>
  </si>
  <si>
    <r>
      <t>プロシーディングとして刊行されたFull Paperに準ずる論文や予稿、論文形式で</t>
    </r>
    <r>
      <rPr>
        <b/>
        <u/>
        <sz val="12"/>
        <rFont val="HG丸ｺﾞｼｯｸM-PRO"/>
        <family val="3"/>
        <charset val="128"/>
      </rPr>
      <t>査読過程の有る</t>
    </r>
    <r>
      <rPr>
        <sz val="12"/>
        <rFont val="HG丸ｺﾞｼｯｸM-PRO"/>
        <family val="3"/>
        <charset val="128"/>
      </rPr>
      <t>もの?</t>
    </r>
    <rPh sb="27" eb="28">
      <t>ジュン</t>
    </rPh>
    <rPh sb="41" eb="43">
      <t>サドク</t>
    </rPh>
    <rPh sb="43" eb="45">
      <t>カテイ</t>
    </rPh>
    <rPh sb="46" eb="47">
      <t>ア</t>
    </rPh>
    <phoneticPr fontId="7"/>
  </si>
  <si>
    <r>
      <t>プロシーディングとして刊行されたFull Paperに準ずる論文や予稿、論文形式で</t>
    </r>
    <r>
      <rPr>
        <b/>
        <u/>
        <sz val="12"/>
        <rFont val="HG丸ｺﾞｼｯｸM-PRO"/>
        <family val="3"/>
        <charset val="128"/>
      </rPr>
      <t>査読過程の無い</t>
    </r>
    <r>
      <rPr>
        <sz val="12"/>
        <rFont val="HG丸ｺﾞｼｯｸM-PRO"/>
        <family val="3"/>
        <charset val="128"/>
      </rPr>
      <t>もの?</t>
    </r>
    <rPh sb="27" eb="28">
      <t>ジュン</t>
    </rPh>
    <rPh sb="41" eb="43">
      <t>サドク</t>
    </rPh>
    <rPh sb="43" eb="45">
      <t>カテイ</t>
    </rPh>
    <rPh sb="46" eb="47">
      <t>ナ</t>
    </rPh>
    <phoneticPr fontId="7"/>
  </si>
  <si>
    <t>研究開発課題名：</t>
    <rPh sb="0" eb="2">
      <t>ケンキュウ</t>
    </rPh>
    <rPh sb="2" eb="4">
      <t>カイハツ</t>
    </rPh>
    <rPh sb="6" eb="7">
      <t>メイ</t>
    </rPh>
    <phoneticPr fontId="1"/>
  </si>
  <si>
    <t>C2.収録論文</t>
    <phoneticPr fontId="1"/>
  </si>
  <si>
    <t>C1.査読付収録論文</t>
    <rPh sb="3" eb="5">
      <t>サドク</t>
    </rPh>
    <rPh sb="5" eb="6">
      <t>ツ</t>
    </rPh>
    <phoneticPr fontId="1"/>
  </si>
  <si>
    <t>外部発表一覧表</t>
    <phoneticPr fontId="1"/>
  </si>
  <si>
    <t>受託者A</t>
    <rPh sb="0" eb="3">
      <t>ジュタクシャ</t>
    </rPh>
    <phoneticPr fontId="1"/>
  </si>
  <si>
    <t>受託者B</t>
    <rPh sb="0" eb="3">
      <t>ジュタクシャ</t>
    </rPh>
    <phoneticPr fontId="1"/>
  </si>
  <si>
    <r>
      <t>【成果概要書、成果概要図、評価ヒアリング用集計表</t>
    </r>
    <r>
      <rPr>
        <b/>
        <sz val="12"/>
        <color rgb="FFFF0000"/>
        <rFont val="ＭＳ Ｐゴシック"/>
        <family val="3"/>
        <charset val="128"/>
      </rPr>
      <t>（自動集計につき入力不要）</t>
    </r>
    <r>
      <rPr>
        <b/>
        <sz val="12"/>
        <rFont val="ＭＳ Ｐゴシック"/>
        <family val="3"/>
        <charset val="128"/>
      </rPr>
      <t xml:space="preserve">】 </t>
    </r>
    <rPh sb="3" eb="5">
      <t>ガイヨウ</t>
    </rPh>
    <rPh sb="13" eb="15">
      <t>ヒョウカ</t>
    </rPh>
    <phoneticPr fontId="1"/>
  </si>
  <si>
    <r>
      <t>【評価ヒアリング資料用集計表（</t>
    </r>
    <r>
      <rPr>
        <b/>
        <sz val="12"/>
        <color rgb="FFFF0000"/>
        <rFont val="ＭＳ Ｐゴシック"/>
        <family val="3"/>
        <charset val="128"/>
      </rPr>
      <t>自動集計につき入力不要）</t>
    </r>
    <r>
      <rPr>
        <b/>
        <sz val="12"/>
        <rFont val="ＭＳ Ｐゴシック"/>
        <family val="3"/>
        <charset val="128"/>
      </rPr>
      <t>】</t>
    </r>
    <rPh sb="1" eb="3">
      <t>ヒョウカ</t>
    </rPh>
    <rPh sb="8" eb="10">
      <t>シリョウ</t>
    </rPh>
    <rPh sb="10" eb="11">
      <t>ヨウ</t>
    </rPh>
    <rPh sb="13" eb="14">
      <t>ヒョウ</t>
    </rPh>
    <phoneticPr fontId="1"/>
  </si>
  <si>
    <t>成果の実施・その他</t>
    <rPh sb="0" eb="2">
      <t>セイカ</t>
    </rPh>
    <rPh sb="3" eb="5">
      <t>ジッシ</t>
    </rPh>
    <rPh sb="8" eb="9">
      <t>ホカ</t>
    </rPh>
    <phoneticPr fontId="1"/>
  </si>
  <si>
    <t>「P.成果の実施」「Q.その他」の合計</t>
    <rPh sb="3" eb="5">
      <t>セイカ</t>
    </rPh>
    <rPh sb="6" eb="8">
      <t>ジッシ</t>
    </rPh>
    <rPh sb="14" eb="15">
      <t>タ</t>
    </rPh>
    <rPh sb="17" eb="19">
      <t>ゴウケイ</t>
    </rPh>
    <phoneticPr fontId="1"/>
  </si>
  <si>
    <t>　＜お願い＞</t>
    <phoneticPr fontId="1"/>
  </si>
  <si>
    <r>
      <t>　・本様式に記入いただくのは、</t>
    </r>
    <r>
      <rPr>
        <b/>
        <sz val="10.5"/>
        <rFont val="ＭＳ Ｐゴシック"/>
        <family val="3"/>
        <charset val="128"/>
      </rPr>
      <t>委託研究契約締結後の発表に限ります。</t>
    </r>
    <r>
      <rPr>
        <b/>
        <sz val="10.5"/>
        <color rgb="FFFF0000"/>
        <rFont val="ＭＳ Ｐゴシック"/>
        <family val="3"/>
        <charset val="128"/>
      </rPr>
      <t>なお、対象となる委託研究に関係ない論文等の成果は記入しないでください。</t>
    </r>
    <phoneticPr fontId="1"/>
  </si>
  <si>
    <t>　・研究成果の実施（事業化、商品化、オープンソースなど）をした場合は、「様式２－４　知的財産権実施届出書」の届出を必ずお願いします。</t>
    <phoneticPr fontId="1"/>
  </si>
  <si>
    <t>代表研究者名：</t>
    <rPh sb="0" eb="2">
      <t>ダイヒョウ</t>
    </rPh>
    <rPh sb="2" eb="5">
      <t>ケンキュウシャ</t>
    </rPh>
    <rPh sb="5" eb="6">
      <t>メイ</t>
    </rPh>
    <phoneticPr fontId="1"/>
  </si>
  <si>
    <t>国立大学法人〇〇大学</t>
    <rPh sb="0" eb="2">
      <t>コクリツ</t>
    </rPh>
    <rPh sb="2" eb="4">
      <t>ダイガク</t>
    </rPh>
    <rPh sb="4" eb="6">
      <t>ホウジン</t>
    </rPh>
    <phoneticPr fontId="1"/>
  </si>
  <si>
    <t>１．論文等発表（A.研究論文、B.小論文、C1.査読付収録論文、C2.収録論文、D.機関誌論文、E.著作等、F.学術解説等、G.一般口頭発表、H.その他資料）</t>
    <rPh sb="2" eb="4">
      <t>ロンブン</t>
    </rPh>
    <rPh sb="4" eb="5">
      <t>トウ</t>
    </rPh>
    <rPh sb="5" eb="7">
      <t>ハッピョウ</t>
    </rPh>
    <rPh sb="10" eb="12">
      <t>ケンキュウ</t>
    </rPh>
    <rPh sb="12" eb="14">
      <t>ロンブン</t>
    </rPh>
    <rPh sb="17" eb="20">
      <t>ショウロンブン</t>
    </rPh>
    <rPh sb="24" eb="26">
      <t>サドク</t>
    </rPh>
    <rPh sb="26" eb="27">
      <t>ツキ</t>
    </rPh>
    <rPh sb="27" eb="29">
      <t>シュウロク</t>
    </rPh>
    <rPh sb="29" eb="31">
      <t>ロンブン</t>
    </rPh>
    <rPh sb="35" eb="37">
      <t>シュウロク</t>
    </rPh>
    <rPh sb="37" eb="39">
      <t>ロンブン</t>
    </rPh>
    <rPh sb="42" eb="45">
      <t>キカンシ</t>
    </rPh>
    <rPh sb="45" eb="47">
      <t>ロンブン</t>
    </rPh>
    <rPh sb="50" eb="52">
      <t>チョサク</t>
    </rPh>
    <rPh sb="52" eb="53">
      <t>トウ</t>
    </rPh>
    <rPh sb="64" eb="66">
      <t>イッパン</t>
    </rPh>
    <rPh sb="66" eb="68">
      <t>コウトウ</t>
    </rPh>
    <rPh sb="68" eb="70">
      <t>ハッピョウ</t>
    </rPh>
    <rPh sb="75" eb="76">
      <t>タ</t>
    </rPh>
    <rPh sb="76" eb="78">
      <t>シリョウ</t>
    </rPh>
    <phoneticPr fontId="1"/>
  </si>
  <si>
    <t>〇〇技報</t>
    <phoneticPr fontId="1"/>
  </si>
  <si>
    <t>20xx Vol.8 No.6</t>
    <phoneticPr fontId="1"/>
  </si>
  <si>
    <t>△△ マガジン 正月特大号</t>
    <rPh sb="8" eb="10">
      <t>ショウガツ</t>
    </rPh>
    <rPh sb="10" eb="13">
      <t>トクダイゴウ</t>
    </rPh>
    <phoneticPr fontId="1"/>
  </si>
  <si>
    <t>提案先（国際・国内）</t>
    <rPh sb="0" eb="2">
      <t>テイアン</t>
    </rPh>
    <rPh sb="2" eb="3">
      <t>サキ</t>
    </rPh>
    <rPh sb="4" eb="6">
      <t>コクサイ</t>
    </rPh>
    <rPh sb="7" eb="9">
      <t>コクナイ</t>
    </rPh>
    <phoneticPr fontId="1"/>
  </si>
  <si>
    <t>開催都市（国名）/提案場所</t>
    <rPh sb="0" eb="2">
      <t>カイサイ</t>
    </rPh>
    <rPh sb="2" eb="4">
      <t>トシ</t>
    </rPh>
    <rPh sb="9" eb="11">
      <t>テイアン</t>
    </rPh>
    <rPh sb="11" eb="13">
      <t>バショ</t>
    </rPh>
    <phoneticPr fontId="1"/>
  </si>
  <si>
    <t>ISO/TC208/WG8（国際）</t>
    <rPh sb="14" eb="16">
      <t>コクサイ</t>
    </rPh>
    <phoneticPr fontId="1"/>
  </si>
  <si>
    <t>フランクフルト（ドイツ）</t>
    <phoneticPr fontId="1"/>
  </si>
  <si>
    <t>ITU-T G.799/Y.1883 (4/20xx)</t>
    <phoneticPr fontId="1"/>
  </si>
  <si>
    <t>ITU-T SG19 Q22（国際）</t>
    <phoneticPr fontId="1"/>
  </si>
  <si>
    <t>ジュネーブ（スイス）</t>
    <phoneticPr fontId="1"/>
  </si>
  <si>
    <t>○○の国内標準における記述修正の提案</t>
    <rPh sb="3" eb="5">
      <t>コクナイ</t>
    </rPh>
    <rPh sb="5" eb="7">
      <t>ヒョウジュン</t>
    </rPh>
    <rPh sb="11" eb="15">
      <t>キジュツシュウセイ</t>
    </rPh>
    <rPh sb="16" eb="18">
      <t>テイアン</t>
    </rPh>
    <phoneticPr fontId="1"/>
  </si>
  <si>
    <t>TTC（国内）</t>
    <rPh sb="4" eb="6">
      <t>コクナイ</t>
    </rPh>
    <phoneticPr fontId="1"/>
  </si>
  <si>
    <t>東京（日本）</t>
    <rPh sb="0" eb="2">
      <t>トウキョウ</t>
    </rPh>
    <rPh sb="3" eb="5">
      <t>ニホン</t>
    </rPh>
    <phoneticPr fontId="1"/>
  </si>
  <si>
    <t>関連寄書 No.XXXX</t>
    <rPh sb="0" eb="2">
      <t>カンレン</t>
    </rPh>
    <rPh sb="2" eb="4">
      <t>キショ</t>
    </rPh>
    <phoneticPr fontId="1"/>
  </si>
  <si>
    <t>ARIB STD-TXX</t>
    <phoneticPr fontId="1"/>
  </si>
  <si>
    <t>ARIB（国内）</t>
    <rPh sb="5" eb="7">
      <t>コクナイ</t>
    </rPh>
    <phoneticPr fontId="1"/>
  </si>
  <si>
    <t>ARIB STD-TXX　Ver.X.XX</t>
    <phoneticPr fontId="1"/>
  </si>
  <si>
    <t>http;//www.xxx.co.jp/press/20yymmddindex.html</t>
    <phoneticPr fontId="1"/>
  </si>
  <si>
    <t>00年度上半期最優秀論文賞</t>
    <rPh sb="2" eb="4">
      <t>ネンド</t>
    </rPh>
    <rPh sb="4" eb="7">
      <t>カミハンキ</t>
    </rPh>
    <rPh sb="7" eb="10">
      <t>サイユウシュウ</t>
    </rPh>
    <phoneticPr fontId="1"/>
  </si>
  <si>
    <t>00年度情報化促進　□□大臣賞</t>
    <rPh sb="2" eb="4">
      <t>ネンド</t>
    </rPh>
    <rPh sb="4" eb="6">
      <t>ジョウホウ</t>
    </rPh>
    <rPh sb="6" eb="7">
      <t>カ</t>
    </rPh>
    <rPh sb="7" eb="9">
      <t>ソクシン</t>
    </rPh>
    <rPh sb="12" eb="14">
      <t>ダイジン</t>
    </rPh>
    <rPh sb="14" eb="15">
      <t>ショウ</t>
    </rPh>
    <phoneticPr fontId="1"/>
  </si>
  <si>
    <t>「B.小論文」「C1.査読付収録論文」「C2.収録論文」「D.機関誌論文」「E.著書等」「F.学術解説」「G.一般口頭発表」「H.その他資料」の合計</t>
    <rPh sb="3" eb="4">
      <t>ショウ</t>
    </rPh>
    <rPh sb="4" eb="6">
      <t>ロンブン</t>
    </rPh>
    <rPh sb="11" eb="13">
      <t>サドク</t>
    </rPh>
    <rPh sb="13" eb="14">
      <t>ツキ</t>
    </rPh>
    <rPh sb="14" eb="16">
      <t>シュウロク</t>
    </rPh>
    <rPh sb="16" eb="18">
      <t>ロンブン</t>
    </rPh>
    <rPh sb="31" eb="34">
      <t>キカンシ</t>
    </rPh>
    <rPh sb="34" eb="36">
      <t>ロンブン</t>
    </rPh>
    <rPh sb="40" eb="42">
      <t>チョショ</t>
    </rPh>
    <rPh sb="42" eb="43">
      <t>トウ</t>
    </rPh>
    <rPh sb="47" eb="49">
      <t>ガクジュツ</t>
    </rPh>
    <rPh sb="49" eb="51">
      <t>カイセツ</t>
    </rPh>
    <rPh sb="55" eb="57">
      <t>イッパン</t>
    </rPh>
    <rPh sb="57" eb="59">
      <t>コウトウ</t>
    </rPh>
    <rPh sb="59" eb="61">
      <t>ハッピョウ</t>
    </rPh>
    <rPh sb="67" eb="68">
      <t>タ</t>
    </rPh>
    <rPh sb="68" eb="70">
      <t>シリョウ</t>
    </rPh>
    <rPh sb="72" eb="74">
      <t>ゴウケイ</t>
    </rPh>
    <phoneticPr fontId="1"/>
  </si>
  <si>
    <t>標準化提案・採択</t>
    <rPh sb="0" eb="3">
      <t>ヒョウジュンカ</t>
    </rPh>
    <rPh sb="3" eb="5">
      <t>テイアン</t>
    </rPh>
    <rPh sb="6" eb="8">
      <t>サイタク</t>
    </rPh>
    <phoneticPr fontId="1"/>
  </si>
  <si>
    <t>「I.標準化提案」「J.標準化採択」の合計</t>
    <rPh sb="3" eb="6">
      <t>ヒョウジュンカ</t>
    </rPh>
    <rPh sb="6" eb="8">
      <t>テイアン</t>
    </rPh>
    <rPh sb="12" eb="15">
      <t>ヒョウジュンカ</t>
    </rPh>
    <rPh sb="15" eb="17">
      <t>サイタク</t>
    </rPh>
    <rPh sb="19" eb="21">
      <t>ゴウケイ</t>
    </rPh>
    <phoneticPr fontId="1"/>
  </si>
  <si>
    <t>成果の実施・その他</t>
    <rPh sb="0" eb="2">
      <t>セイカ</t>
    </rPh>
    <rPh sb="3" eb="5">
      <t>ジッシ</t>
    </rPh>
    <rPh sb="8" eb="9">
      <t>タ</t>
    </rPh>
    <phoneticPr fontId="1"/>
  </si>
  <si>
    <t>「P.成果の実施」「Q.その他」の合計</t>
    <rPh sb="3" eb="5">
      <t>セイカ</t>
    </rPh>
    <rPh sb="6" eb="8">
      <t>ジッシ</t>
    </rPh>
    <rPh sb="14" eb="15">
      <t>タ</t>
    </rPh>
    <phoneticPr fontId="1"/>
  </si>
  <si>
    <t>研究開始（契約締結後）から研究終了までに「発表した」日付順に記入してください。複数日にわたる場合は初日を記入してください。</t>
    <rPh sb="5" eb="7">
      <t>ケイヤク</t>
    </rPh>
    <rPh sb="7" eb="9">
      <t>テイケツ</t>
    </rPh>
    <rPh sb="9" eb="10">
      <t>ゴ</t>
    </rPh>
    <rPh sb="13" eb="15">
      <t>ケンキュウ</t>
    </rPh>
    <rPh sb="15" eb="17">
      <t>シュウリョウ</t>
    </rPh>
    <rPh sb="21" eb="23">
      <t>ハッピョウ</t>
    </rPh>
    <phoneticPr fontId="1"/>
  </si>
  <si>
    <t>発表した論文、発表のタイトルを記入してください。</t>
    <phoneticPr fontId="1"/>
  </si>
  <si>
    <r>
      <t>共著の場合、共著者全ての氏名を記入してください。なお、発表者に「年度別実施計画書」に記入された研究員が必ず含まれていること。</t>
    </r>
    <r>
      <rPr>
        <b/>
        <u/>
        <sz val="9"/>
        <rFont val="ＭＳ Ｐゴシック"/>
        <family val="3"/>
        <charset val="128"/>
      </rPr>
      <t>共著者にNICT職員が含まれる場合は、氏名（NICT)と明記してください。</t>
    </r>
    <rPh sb="0" eb="2">
      <t>キョウチョ</t>
    </rPh>
    <rPh sb="3" eb="5">
      <t>バアイ</t>
    </rPh>
    <rPh sb="9" eb="10">
      <t>スベ</t>
    </rPh>
    <rPh sb="12" eb="14">
      <t>シメイ</t>
    </rPh>
    <rPh sb="15" eb="17">
      <t>キニュウ</t>
    </rPh>
    <rPh sb="27" eb="29">
      <t>ハッピョウ</t>
    </rPh>
    <rPh sb="29" eb="30">
      <t>シャ</t>
    </rPh>
    <rPh sb="42" eb="44">
      <t>キニュウ</t>
    </rPh>
    <rPh sb="51" eb="52">
      <t>カナラ</t>
    </rPh>
    <rPh sb="53" eb="54">
      <t>フク</t>
    </rPh>
    <rPh sb="62" eb="65">
      <t>キョウチョシャ</t>
    </rPh>
    <rPh sb="70" eb="72">
      <t>ショクイン</t>
    </rPh>
    <rPh sb="73" eb="74">
      <t>フク</t>
    </rPh>
    <rPh sb="77" eb="79">
      <t>バアイ</t>
    </rPh>
    <rPh sb="81" eb="83">
      <t>シメイ</t>
    </rPh>
    <rPh sb="90" eb="92">
      <t>メイキ</t>
    </rPh>
    <phoneticPr fontId="1"/>
  </si>
  <si>
    <t>左端から代表研究者、研究分担者（再受託者を含む）を略称で記入してください。対象となる法人セルに「〇」（プルダウン選択）を付してください。</t>
    <rPh sb="10" eb="12">
      <t>ケンキュウ</t>
    </rPh>
    <rPh sb="12" eb="14">
      <t>ブンタン</t>
    </rPh>
    <rPh sb="14" eb="15">
      <t>シャ</t>
    </rPh>
    <rPh sb="25" eb="27">
      <t>リャクショウ</t>
    </rPh>
    <rPh sb="37" eb="39">
      <t>タイショウ</t>
    </rPh>
    <rPh sb="42" eb="44">
      <t>ホウジン</t>
    </rPh>
    <rPh sb="56" eb="58">
      <t>センタク</t>
    </rPh>
    <rPh sb="60" eb="61">
      <t>フ</t>
    </rPh>
    <phoneticPr fontId="1"/>
  </si>
  <si>
    <t>採録誌名、学会、会議名称、研究会名称、投稿先機関の名称（略称でも可）を記入してください。</t>
    <rPh sb="0" eb="2">
      <t>サイロク</t>
    </rPh>
    <rPh sb="2" eb="4">
      <t>シメイ</t>
    </rPh>
    <rPh sb="13" eb="16">
      <t>ケンキュウカイ</t>
    </rPh>
    <rPh sb="16" eb="18">
      <t>メイショウ</t>
    </rPh>
    <rPh sb="21" eb="22">
      <t>サキ</t>
    </rPh>
    <phoneticPr fontId="1"/>
  </si>
  <si>
    <t>C1/C2.収録論文、G.一般口頭発表などの場合、開催都市と会場名を記入してください。学術雑誌への採録の場合は空欄で構いません。</t>
    <rPh sb="6" eb="8">
      <t>シュウロク</t>
    </rPh>
    <rPh sb="8" eb="10">
      <t>ロンブン</t>
    </rPh>
    <rPh sb="13" eb="15">
      <t>イッパン</t>
    </rPh>
    <rPh sb="15" eb="17">
      <t>コウトウ</t>
    </rPh>
    <rPh sb="17" eb="19">
      <t>ハッピョウ</t>
    </rPh>
    <rPh sb="22" eb="24">
      <t>バアイ</t>
    </rPh>
    <rPh sb="25" eb="27">
      <t>カイサイ</t>
    </rPh>
    <rPh sb="27" eb="29">
      <t>トシ</t>
    </rPh>
    <rPh sb="30" eb="32">
      <t>カイジョウ</t>
    </rPh>
    <rPh sb="32" eb="33">
      <t>メイ</t>
    </rPh>
    <rPh sb="43" eb="45">
      <t>ガクジュツ</t>
    </rPh>
    <rPh sb="45" eb="47">
      <t>ザッシ</t>
    </rPh>
    <rPh sb="49" eb="51">
      <t>サイロク</t>
    </rPh>
    <rPh sb="52" eb="54">
      <t>バアイ</t>
    </rPh>
    <rPh sb="55" eb="57">
      <t>クウラン</t>
    </rPh>
    <rPh sb="58" eb="59">
      <t>カマ</t>
    </rPh>
    <phoneticPr fontId="1"/>
  </si>
  <si>
    <r>
      <rPr>
        <b/>
        <sz val="9"/>
        <rFont val="ＭＳ Ｐゴシック"/>
        <family val="3"/>
        <charset val="128"/>
      </rPr>
      <t>採録情報</t>
    </r>
    <r>
      <rPr>
        <sz val="9"/>
        <rFont val="ＭＳ Ｐゴシック"/>
        <family val="3"/>
        <charset val="128"/>
      </rPr>
      <t>（採録誌、VOL、NO、pp など)、</t>
    </r>
    <r>
      <rPr>
        <b/>
        <sz val="9"/>
        <rFont val="ＭＳ Ｐゴシック"/>
        <family val="3"/>
        <charset val="128"/>
      </rPr>
      <t>講演情報</t>
    </r>
    <r>
      <rPr>
        <sz val="9"/>
        <rFont val="ＭＳ Ｐゴシック"/>
        <family val="3"/>
        <charset val="128"/>
      </rPr>
      <t>（セッション名、講演番号など）及び</t>
    </r>
    <r>
      <rPr>
        <b/>
        <sz val="9"/>
        <rFont val="ＭＳ Ｐゴシック"/>
        <family val="3"/>
        <charset val="128"/>
      </rPr>
      <t>講演区分</t>
    </r>
    <r>
      <rPr>
        <sz val="9"/>
        <rFont val="ＭＳ Ｐゴシック"/>
        <family val="3"/>
        <charset val="128"/>
      </rPr>
      <t>（一般講演、基調講演、招待講演、依頼講演　等）を記入してください。</t>
    </r>
    <rPh sb="0" eb="2">
      <t>サイロク</t>
    </rPh>
    <rPh sb="2" eb="4">
      <t>ジョウホウ</t>
    </rPh>
    <rPh sb="5" eb="7">
      <t>サイロク</t>
    </rPh>
    <rPh sb="7" eb="8">
      <t>シ</t>
    </rPh>
    <rPh sb="23" eb="27">
      <t>コウエンジョウホウ</t>
    </rPh>
    <rPh sb="33" eb="34">
      <t>メイ</t>
    </rPh>
    <rPh sb="35" eb="39">
      <t>コウエンバンゴウ</t>
    </rPh>
    <rPh sb="42" eb="43">
      <t>オヨ</t>
    </rPh>
    <rPh sb="44" eb="46">
      <t>コウエン</t>
    </rPh>
    <rPh sb="46" eb="48">
      <t>クブン</t>
    </rPh>
    <rPh sb="49" eb="53">
      <t>イッパンコウエン</t>
    </rPh>
    <rPh sb="72" eb="74">
      <t>キニュウ</t>
    </rPh>
    <phoneticPr fontId="1"/>
  </si>
  <si>
    <t>海外に拠点のある研究機関と共著した場合、その機関名、国名（いずれも略称で可）を記入してください。研究機関が複数である場合は、連記してください。</t>
    <rPh sb="0" eb="2">
      <t>カイガイ</t>
    </rPh>
    <rPh sb="3" eb="5">
      <t>キョテン</t>
    </rPh>
    <rPh sb="8" eb="10">
      <t>ケンキュウ</t>
    </rPh>
    <rPh sb="10" eb="12">
      <t>キカン</t>
    </rPh>
    <rPh sb="13" eb="15">
      <t>キョウチョ</t>
    </rPh>
    <rPh sb="17" eb="19">
      <t>バアイ</t>
    </rPh>
    <rPh sb="22" eb="24">
      <t>キカン</t>
    </rPh>
    <rPh sb="24" eb="25">
      <t>メイ</t>
    </rPh>
    <rPh sb="26" eb="28">
      <t>コクメイ</t>
    </rPh>
    <rPh sb="33" eb="34">
      <t>リャク</t>
    </rPh>
    <rPh sb="34" eb="35">
      <t>ショウ</t>
    </rPh>
    <rPh sb="36" eb="37">
      <t>カ</t>
    </rPh>
    <rPh sb="39" eb="41">
      <t>キニュウ</t>
    </rPh>
    <rPh sb="48" eb="50">
      <t>ケンキュウ</t>
    </rPh>
    <rPh sb="50" eb="52">
      <t>キカン</t>
    </rPh>
    <rPh sb="53" eb="55">
      <t>フクスウ</t>
    </rPh>
    <rPh sb="58" eb="60">
      <t>バアイ</t>
    </rPh>
    <rPh sb="62" eb="64">
      <t>レンキ</t>
    </rPh>
    <phoneticPr fontId="1"/>
  </si>
  <si>
    <t>研究開始（契約締結後）から研究終了までに「提案した」または「採択された」日付順に記入してください。また、未来日の場合は空欄としてください。複数日にわたる場合は初日を記入してください。</t>
    <rPh sb="0" eb="2">
      <t>ケンキュウ</t>
    </rPh>
    <rPh sb="2" eb="4">
      <t>カイシ</t>
    </rPh>
    <rPh sb="5" eb="7">
      <t>ケイヤク</t>
    </rPh>
    <rPh sb="7" eb="9">
      <t>テイケツ</t>
    </rPh>
    <rPh sb="9" eb="10">
      <t>ゴ</t>
    </rPh>
    <rPh sb="13" eb="15">
      <t>ケンキュウ</t>
    </rPh>
    <rPh sb="15" eb="17">
      <t>シュウリョウ</t>
    </rPh>
    <rPh sb="21" eb="23">
      <t>テイアン</t>
    </rPh>
    <rPh sb="30" eb="32">
      <t>サイタク</t>
    </rPh>
    <phoneticPr fontId="1"/>
  </si>
  <si>
    <t>提案した寄書、採択のタイトルを記入してください。</t>
    <rPh sb="0" eb="2">
      <t>テイアン</t>
    </rPh>
    <rPh sb="4" eb="6">
      <t>キショ</t>
    </rPh>
    <rPh sb="7" eb="9">
      <t>サイタク</t>
    </rPh>
    <phoneticPr fontId="1"/>
  </si>
  <si>
    <r>
      <t>標準化機関、会合、WGの名称（略称でも可）を記入してください。なお、国際標準化活動と国内標準化活動を識別するために末尾に</t>
    </r>
    <r>
      <rPr>
        <b/>
        <sz val="9"/>
        <rFont val="ＭＳ Ｐゴシック"/>
        <family val="3"/>
        <charset val="128"/>
      </rPr>
      <t>（国際）</t>
    </r>
    <r>
      <rPr>
        <sz val="9"/>
        <rFont val="ＭＳ Ｐゴシック"/>
        <family val="3"/>
        <charset val="128"/>
      </rPr>
      <t>または</t>
    </r>
    <r>
      <rPr>
        <b/>
        <sz val="9"/>
        <rFont val="ＭＳ Ｐゴシック"/>
        <family val="3"/>
        <charset val="128"/>
      </rPr>
      <t>（国内）</t>
    </r>
    <r>
      <rPr>
        <sz val="9"/>
        <rFont val="ＭＳ Ｐゴシック"/>
        <family val="3"/>
        <charset val="128"/>
      </rPr>
      <t>を記入してください。</t>
    </r>
    <rPh sb="0" eb="3">
      <t>ヒョウジュンカ</t>
    </rPh>
    <rPh sb="3" eb="5">
      <t>キカン</t>
    </rPh>
    <rPh sb="6" eb="8">
      <t>カイゴウ</t>
    </rPh>
    <rPh sb="34" eb="41">
      <t>コクサイヒョウジュンカカツドウ</t>
    </rPh>
    <rPh sb="42" eb="49">
      <t>コクナイヒョウジュンカカツドウ</t>
    </rPh>
    <rPh sb="50" eb="52">
      <t>シキベツ</t>
    </rPh>
    <rPh sb="57" eb="59">
      <t>マツビ</t>
    </rPh>
    <rPh sb="61" eb="63">
      <t>コクサイ</t>
    </rPh>
    <rPh sb="68" eb="70">
      <t>コクナイ</t>
    </rPh>
    <rPh sb="72" eb="74">
      <t>キニュウ</t>
    </rPh>
    <phoneticPr fontId="1"/>
  </si>
  <si>
    <t>会合が行われた開催都市名または会場名を記入してください。</t>
    <rPh sb="0" eb="2">
      <t>カイゴウ</t>
    </rPh>
    <rPh sb="3" eb="4">
      <t>オコナ</t>
    </rPh>
    <rPh sb="7" eb="9">
      <t>カイサイ</t>
    </rPh>
    <rPh sb="9" eb="11">
      <t>トシ</t>
    </rPh>
    <rPh sb="11" eb="12">
      <t>メイ</t>
    </rPh>
    <rPh sb="15" eb="17">
      <t>カイジョウ</t>
    </rPh>
    <rPh sb="17" eb="18">
      <t>メイ</t>
    </rPh>
    <phoneticPr fontId="1"/>
  </si>
  <si>
    <t>標準化提案、採択に係る、文書番号、規格番号、標準番号等を記入してください。</t>
    <rPh sb="0" eb="3">
      <t>ヒョウジュンカ</t>
    </rPh>
    <rPh sb="3" eb="5">
      <t>テイアン</t>
    </rPh>
    <rPh sb="6" eb="8">
      <t>サイタク</t>
    </rPh>
    <rPh sb="9" eb="10">
      <t>カカ</t>
    </rPh>
    <rPh sb="26" eb="27">
      <t>トウ</t>
    </rPh>
    <rPh sb="28" eb="30">
      <t>キニュウ</t>
    </rPh>
    <phoneticPr fontId="1"/>
  </si>
  <si>
    <t>研究開始（契約締結後）から研究終了までに「公表した」「実施した」日付順に記入してください。また、未来日の場合は空欄としてください。複数日にわたる場合は初日を記入してください。</t>
    <rPh sb="21" eb="23">
      <t>コウヒョウ</t>
    </rPh>
    <rPh sb="27" eb="29">
      <t>ジッシ</t>
    </rPh>
    <rPh sb="32" eb="34">
      <t>ヒヅケ</t>
    </rPh>
    <rPh sb="34" eb="35">
      <t>ジュン</t>
    </rPh>
    <rPh sb="78" eb="80">
      <t>キニュウ</t>
    </rPh>
    <phoneticPr fontId="1"/>
  </si>
  <si>
    <t>プレスリリース、取材、報道、展示会等のタイトル、見出しを記入してください。</t>
    <rPh sb="8" eb="10">
      <t>シュザイ</t>
    </rPh>
    <rPh sb="11" eb="13">
      <t>ホウドウ</t>
    </rPh>
    <rPh sb="14" eb="17">
      <t>テンジカイ</t>
    </rPh>
    <rPh sb="17" eb="18">
      <t>トウ</t>
    </rPh>
    <rPh sb="24" eb="26">
      <t>ミダ</t>
    </rPh>
    <rPh sb="28" eb="30">
      <t>キニュウ</t>
    </rPh>
    <phoneticPr fontId="1"/>
  </si>
  <si>
    <t>成果発信を行った先を記入してください。</t>
    <rPh sb="0" eb="2">
      <t>セイカ</t>
    </rPh>
    <rPh sb="2" eb="4">
      <t>ハッシン</t>
    </rPh>
    <rPh sb="5" eb="6">
      <t>オコナ</t>
    </rPh>
    <rPh sb="8" eb="9">
      <t>サキ</t>
    </rPh>
    <rPh sb="10" eb="12">
      <t>キニュウ</t>
    </rPh>
    <phoneticPr fontId="1"/>
  </si>
  <si>
    <t>成果発信に係る情報（紙面№または展示開催都市地区名などと展示会場名）を記入してください。</t>
    <rPh sb="0" eb="2">
      <t>セイカ</t>
    </rPh>
    <rPh sb="2" eb="4">
      <t>ハッシン</t>
    </rPh>
    <rPh sb="5" eb="6">
      <t>カカ</t>
    </rPh>
    <rPh sb="7" eb="9">
      <t>ジョウホウ</t>
    </rPh>
    <rPh sb="10" eb="12">
      <t>シメン</t>
    </rPh>
    <rPh sb="16" eb="18">
      <t>テンジ</t>
    </rPh>
    <rPh sb="18" eb="20">
      <t>カイサイ</t>
    </rPh>
    <rPh sb="20" eb="22">
      <t>トシ</t>
    </rPh>
    <rPh sb="22" eb="24">
      <t>チク</t>
    </rPh>
    <rPh sb="24" eb="25">
      <t>メイ</t>
    </rPh>
    <rPh sb="28" eb="30">
      <t>テンジ</t>
    </rPh>
    <rPh sb="30" eb="32">
      <t>カイジョウ</t>
    </rPh>
    <rPh sb="32" eb="33">
      <t>メイ</t>
    </rPh>
    <phoneticPr fontId="1"/>
  </si>
  <si>
    <t>成果発信に係る関連情報（取材日、URL、展示内容と展示会開催期間　など）を記入してください。</t>
    <rPh sb="0" eb="2">
      <t>セイカ</t>
    </rPh>
    <rPh sb="2" eb="4">
      <t>ハッシン</t>
    </rPh>
    <rPh sb="5" eb="6">
      <t>カカ</t>
    </rPh>
    <rPh sb="7" eb="9">
      <t>カンレン</t>
    </rPh>
    <rPh sb="9" eb="11">
      <t>ジョウホウ</t>
    </rPh>
    <rPh sb="12" eb="14">
      <t>シュザイ</t>
    </rPh>
    <rPh sb="14" eb="15">
      <t>ビ</t>
    </rPh>
    <rPh sb="20" eb="22">
      <t>テンジ</t>
    </rPh>
    <rPh sb="22" eb="24">
      <t>ナイヨウ</t>
    </rPh>
    <rPh sb="25" eb="28">
      <t>テンジカイ</t>
    </rPh>
    <rPh sb="28" eb="30">
      <t>カイサイ</t>
    </rPh>
    <rPh sb="30" eb="32">
      <t>キカン</t>
    </rPh>
    <rPh sb="37" eb="39">
      <t>キニュウ</t>
    </rPh>
    <phoneticPr fontId="1"/>
  </si>
  <si>
    <t>研究開始（契約締結後）から研究終了までに「表彰、受賞した」「その他の成果」日付順に記入してください。また、未来日の場合は空欄としてください。複数日にわたる場合は初日を記入してください。</t>
    <rPh sb="21" eb="23">
      <t>ヒョウショウ</t>
    </rPh>
    <rPh sb="24" eb="26">
      <t>ジュショウ</t>
    </rPh>
    <rPh sb="32" eb="33">
      <t>ホカ</t>
    </rPh>
    <rPh sb="34" eb="36">
      <t>セイカ</t>
    </rPh>
    <rPh sb="37" eb="39">
      <t>ヒヅケ</t>
    </rPh>
    <rPh sb="83" eb="85">
      <t>キニュウ</t>
    </rPh>
    <phoneticPr fontId="1"/>
  </si>
  <si>
    <t>受賞、表彰、成果の実施内容、その他のタイトルを記入してください。</t>
    <rPh sb="0" eb="2">
      <t>ジュショウ</t>
    </rPh>
    <rPh sb="3" eb="5">
      <t>ヒョウショウ</t>
    </rPh>
    <rPh sb="6" eb="8">
      <t>セイカ</t>
    </rPh>
    <rPh sb="9" eb="11">
      <t>ジッシ</t>
    </rPh>
    <rPh sb="11" eb="13">
      <t>ナイヨウ</t>
    </rPh>
    <rPh sb="16" eb="17">
      <t>タ</t>
    </rPh>
    <rPh sb="23" eb="25">
      <t>キニュウ</t>
    </rPh>
    <phoneticPr fontId="1"/>
  </si>
  <si>
    <t>共同受賞等の場合は、全ての受賞者氏名を記入してください。なお、受賞者に「年度別実施計画書」の登録研究員が含まれていること。人物が特定できない場合は、空欄で構いません。</t>
    <rPh sb="0" eb="2">
      <t>キョウドウ</t>
    </rPh>
    <rPh sb="2" eb="4">
      <t>ジュショウ</t>
    </rPh>
    <rPh sb="4" eb="5">
      <t>トウ</t>
    </rPh>
    <rPh sb="6" eb="8">
      <t>バアイ</t>
    </rPh>
    <rPh sb="13" eb="15">
      <t>ジュショウ</t>
    </rPh>
    <rPh sb="19" eb="21">
      <t>キニュウ</t>
    </rPh>
    <rPh sb="31" eb="33">
      <t>ジュショウ</t>
    </rPh>
    <rPh sb="52" eb="53">
      <t>フク</t>
    </rPh>
    <rPh sb="61" eb="63">
      <t>ジンブツ</t>
    </rPh>
    <rPh sb="77" eb="78">
      <t>カマ</t>
    </rPh>
    <phoneticPr fontId="1"/>
  </si>
  <si>
    <t>主催機関を記入してください。</t>
    <rPh sb="0" eb="2">
      <t>シュサイ</t>
    </rPh>
    <rPh sb="2" eb="4">
      <t>キカン</t>
    </rPh>
    <rPh sb="5" eb="7">
      <t>キニュウ</t>
    </rPh>
    <phoneticPr fontId="1"/>
  </si>
  <si>
    <t>受賞、表彰を受けた都市名と会場名を記入してください。</t>
    <rPh sb="0" eb="2">
      <t>ジュショウ</t>
    </rPh>
    <rPh sb="3" eb="5">
      <t>ヒョウショウ</t>
    </rPh>
    <rPh sb="6" eb="7">
      <t>ウ</t>
    </rPh>
    <rPh sb="9" eb="11">
      <t>トシ</t>
    </rPh>
    <rPh sb="11" eb="12">
      <t>メイ</t>
    </rPh>
    <rPh sb="13" eb="15">
      <t>カイジョウ</t>
    </rPh>
    <rPh sb="15" eb="16">
      <t>メイ</t>
    </rPh>
    <phoneticPr fontId="1"/>
  </si>
  <si>
    <t>受賞、表彰内容、成果の実施、その他の関連情報を記入してください。</t>
    <rPh sb="0" eb="2">
      <t>ジュショウ</t>
    </rPh>
    <rPh sb="3" eb="5">
      <t>ヒョウショウ</t>
    </rPh>
    <rPh sb="5" eb="7">
      <t>ナイヨウ</t>
    </rPh>
    <rPh sb="8" eb="10">
      <t>セイカ</t>
    </rPh>
    <rPh sb="11" eb="13">
      <t>ジッシ</t>
    </rPh>
    <rPh sb="16" eb="17">
      <t>タ</t>
    </rPh>
    <rPh sb="18" eb="20">
      <t>カンレン</t>
    </rPh>
    <rPh sb="20" eb="22">
      <t>ジョウホウ</t>
    </rPh>
    <rPh sb="23" eb="25">
      <t>キニュウ</t>
    </rPh>
    <phoneticPr fontId="1"/>
  </si>
  <si>
    <t>＜１．論文等発表＞</t>
    <rPh sb="3" eb="5">
      <t>ロンブン</t>
    </rPh>
    <rPh sb="5" eb="6">
      <t>トウ</t>
    </rPh>
    <phoneticPr fontId="1"/>
  </si>
  <si>
    <r>
      <t>学会の定期講演会、研究集会、シンポジウム等で口頭発表された後、プロシーディングとして刊行されたFull Paperに準ずる論文や予稿、論文形式のもので、</t>
    </r>
    <r>
      <rPr>
        <b/>
        <u/>
        <sz val="9"/>
        <rFont val="ＭＳ Ｐゴシック"/>
        <family val="3"/>
        <charset val="128"/>
      </rPr>
      <t>査読過程が有る</t>
    </r>
    <r>
      <rPr>
        <sz val="9"/>
        <rFont val="ＭＳ Ｐゴシック"/>
        <family val="3"/>
        <charset val="128"/>
      </rPr>
      <t xml:space="preserve">もの。【例：ECOC　など】
</t>
    </r>
    <r>
      <rPr>
        <b/>
        <sz val="9"/>
        <rFont val="ＭＳ Ｐゴシック"/>
        <family val="3"/>
        <charset val="128"/>
      </rPr>
      <t xml:space="preserve"> （注：基調講演、招待講演、依頼講演については、その旨を採録情報欄へ記入し、外部発表一覧表提出時に発表プログラムも合わせて提出してください。）</t>
    </r>
    <rPh sb="58" eb="59">
      <t>ジュン</t>
    </rPh>
    <rPh sb="76" eb="78">
      <t>サドク</t>
    </rPh>
    <rPh sb="78" eb="80">
      <t>カテイ</t>
    </rPh>
    <rPh sb="81" eb="82">
      <t>ア</t>
    </rPh>
    <phoneticPr fontId="1"/>
  </si>
  <si>
    <r>
      <t>学会の定期講演会、研究集会、シンポジウム等で口頭発表された後、プロシーディングとして刊行されたFull Paperに準ずる論文や予稿、論文形式のもので、</t>
    </r>
    <r>
      <rPr>
        <b/>
        <u/>
        <sz val="9"/>
        <rFont val="ＭＳ Ｐゴシック"/>
        <family val="3"/>
        <charset val="128"/>
      </rPr>
      <t>査読過程が無い</t>
    </r>
    <r>
      <rPr>
        <sz val="9"/>
        <rFont val="ＭＳ Ｐゴシック"/>
        <family val="3"/>
        <charset val="128"/>
      </rPr>
      <t>もの。【例：信学会研究会　など】
基調講演、招待講演などで、査読過程が無く、プロシーディングとして刊行されるもの。</t>
    </r>
    <r>
      <rPr>
        <b/>
        <sz val="9"/>
        <rFont val="ＭＳ Ｐゴシック"/>
        <family val="3"/>
        <charset val="128"/>
      </rPr>
      <t xml:space="preserve"> （注：基調講演、招待講演、依頼講演については、その旨を採録情報欄へ記入し、外部発表一覧表提出時に発表プログラムも合わせて提出してください。）</t>
    </r>
    <rPh sb="58" eb="59">
      <t>ジュン</t>
    </rPh>
    <phoneticPr fontId="1"/>
  </si>
  <si>
    <r>
      <t xml:space="preserve">学会の定期講演会、研究集会、シンポジウム、セミナー、講演会の口頭発表で、「C1 査読付収録論文」、「C2収録論文」ではないもの。
【例：信学会総合大会、信学会ソサイエティ大会、物理学会年次大会】
</t>
    </r>
    <r>
      <rPr>
        <b/>
        <sz val="9"/>
        <rFont val="ＭＳ Ｐゴシック"/>
        <family val="3"/>
        <charset val="128"/>
      </rPr>
      <t>（注：基調講演、招待講演、依頼講演については、その旨を採録情報欄へ記入し、外部発表一覧表提出時に</t>
    </r>
    <r>
      <rPr>
        <b/>
        <sz val="9"/>
        <color rgb="FFFF0000"/>
        <rFont val="ＭＳ Ｐゴシック"/>
        <family val="3"/>
        <charset val="128"/>
      </rPr>
      <t>発表プログラムも</t>
    </r>
    <r>
      <rPr>
        <b/>
        <sz val="9"/>
        <rFont val="ＭＳ Ｐゴシック"/>
        <family val="3"/>
        <charset val="128"/>
      </rPr>
      <t>併せて提出してください。プログラムで判断がつかない場合は、主催者からのメール等の提出を求めることがあります。）</t>
    </r>
    <rPh sb="40" eb="42">
      <t>サドク</t>
    </rPh>
    <rPh sb="42" eb="43">
      <t>ツ</t>
    </rPh>
    <rPh sb="52" eb="54">
      <t>シュウロク</t>
    </rPh>
    <rPh sb="54" eb="56">
      <t>ロンブン</t>
    </rPh>
    <rPh sb="135" eb="142">
      <t>ガイブハッピョウイチランヒョウ</t>
    </rPh>
    <rPh sb="142" eb="145">
      <t>テイシュツジ</t>
    </rPh>
    <rPh sb="146" eb="148">
      <t>ハッピョウ</t>
    </rPh>
    <rPh sb="154" eb="155">
      <t>アワ</t>
    </rPh>
    <rPh sb="157" eb="159">
      <t>テイシュツ</t>
    </rPh>
    <phoneticPr fontId="1"/>
  </si>
  <si>
    <t>一般商業雑誌、広報誌等に寄稿された解説、報告、紹介等を目的とした記事、プレプリント、他発表分類に該当しない外部発表資料。</t>
    <phoneticPr fontId="1"/>
  </si>
  <si>
    <t>＜２．標準化提案・採択＞</t>
    <rPh sb="3" eb="6">
      <t>ヒョウジュンカ</t>
    </rPh>
    <rPh sb="6" eb="8">
      <t>テイアン</t>
    </rPh>
    <rPh sb="9" eb="11">
      <t>サイタク</t>
    </rPh>
    <phoneticPr fontId="1"/>
  </si>
  <si>
    <r>
      <t>標準化を目的にした寄書、提案。ITU、ISOなどの公的国際標準化機関への直接的標準化提案だけではなく、標準化を目指したフォーラムなどの団体・グループへの提案や、WG設立への提案、ARIBやTTC等の国内標準への提案を含みます。
（注：</t>
    </r>
    <r>
      <rPr>
        <b/>
        <sz val="9"/>
        <rFont val="ＭＳ Ｐゴシック"/>
        <family val="3"/>
        <charset val="128"/>
      </rPr>
      <t>国際、国内の区別</t>
    </r>
    <r>
      <rPr>
        <sz val="9"/>
        <rFont val="ＭＳ Ｐゴシック"/>
        <family val="3"/>
        <charset val="128"/>
      </rPr>
      <t>、基本方針、新規定の提案、記述の修正などの区分について記入してください。）</t>
    </r>
    <rPh sb="105" eb="107">
      <t>テイアン</t>
    </rPh>
    <phoneticPr fontId="1"/>
  </si>
  <si>
    <t>＜３．成果発信＞</t>
    <rPh sb="3" eb="5">
      <t>セイカ</t>
    </rPh>
    <rPh sb="5" eb="7">
      <t>ハッシン</t>
    </rPh>
    <phoneticPr fontId="1"/>
  </si>
  <si>
    <t>注1：プレスリリースや展示会、また取材を受ける場合には、検討段階で、電話・メール等にて事前にNICT課題担当に連絡してください。
注2：L.報道はWeb掲載含め各報道をそれぞれ成果とします。</t>
    <rPh sb="50" eb="54">
      <t>カダイタントウ</t>
    </rPh>
    <rPh sb="65" eb="66">
      <t>チュウ</t>
    </rPh>
    <phoneticPr fontId="36"/>
  </si>
  <si>
    <t>＜４．表彰・受賞・成果の実施・その他＞</t>
    <phoneticPr fontId="1"/>
  </si>
  <si>
    <t>NICTの基準による分類の原則を示したものです。不明点があればNICT課題担当へ相談してください。</t>
    <rPh sb="35" eb="39">
      <t>カダイタントウ</t>
    </rPh>
    <phoneticPr fontId="1"/>
  </si>
  <si>
    <r>
      <t>一般商業雑誌、広報誌等に寄稿した</t>
    </r>
    <r>
      <rPr>
        <sz val="11"/>
        <rFont val="ＭＳ Ｐゴシック"/>
        <family val="3"/>
        <charset val="128"/>
      </rPr>
      <t>解説、報告、紹介等を目的とした記事、プレプリント、他発表分類に該当しない外部発表資料</t>
    </r>
    <phoneticPr fontId="7"/>
  </si>
  <si>
    <r>
      <t>※収録論文の共通事項
◆要約等のみの場合は「G.一般口頭発表」としてください。
◆収録論文は、開催者（学会等）の取り扱いにより、以下の通り外部発表の成果内容が異なりますのでご注意ください。
　①</t>
    </r>
    <r>
      <rPr>
        <b/>
        <sz val="9"/>
        <rFont val="ＭＳ Ｐゴシック"/>
        <family val="3"/>
        <charset val="128"/>
      </rPr>
      <t>開催者（学会等）が、口頭発表に対応する収録論文として扱っている場合</t>
    </r>
    <r>
      <rPr>
        <sz val="9"/>
        <rFont val="ＭＳ Ｐゴシック"/>
        <family val="3"/>
        <charset val="128"/>
      </rPr>
      <t xml:space="preserve">
　　発表件数は「１」。
　　　ただし、
　　　　　・収録論文が公表（出版）されない場合には「口頭発表」を成果とする。</t>
    </r>
    <r>
      <rPr>
        <u/>
        <sz val="9"/>
        <rFont val="ＭＳ Ｐゴシック"/>
        <family val="3"/>
        <charset val="128"/>
      </rPr>
      <t>発表年月日は、口頭発表の日</t>
    </r>
    <r>
      <rPr>
        <sz val="9"/>
        <rFont val="ＭＳ Ｐゴシック"/>
        <family val="3"/>
        <charset val="128"/>
      </rPr>
      <t>。
　　　　　・収録論文が公表（出版）される場合には「収録論文」を成果とする。</t>
    </r>
    <r>
      <rPr>
        <u/>
        <sz val="9"/>
        <rFont val="ＭＳ Ｐゴシック"/>
        <family val="3"/>
        <charset val="128"/>
      </rPr>
      <t>発表年月日は、口頭発表、収録論文のいずれか最も早い発表日（エビデンスにより確認）</t>
    </r>
    <r>
      <rPr>
        <sz val="9"/>
        <rFont val="ＭＳ Ｐゴシック"/>
        <family val="3"/>
        <charset val="128"/>
      </rPr>
      <t>。
　　　</t>
    </r>
    <r>
      <rPr>
        <b/>
        <sz val="9"/>
        <color rgb="FFFF0000"/>
        <rFont val="ＭＳ Ｐゴシック"/>
        <family val="3"/>
        <charset val="128"/>
      </rPr>
      <t>●C1,C2（収録論文）と、G（一般口頭発表）を重複して成果記載しないよう、注意してください。</t>
    </r>
    <r>
      <rPr>
        <sz val="9"/>
        <rFont val="ＭＳ Ｐゴシック"/>
        <family val="3"/>
        <charset val="128"/>
      </rPr>
      <t xml:space="preserve">
　②</t>
    </r>
    <r>
      <rPr>
        <b/>
        <sz val="9"/>
        <rFont val="ＭＳ Ｐゴシック"/>
        <family val="3"/>
        <charset val="128"/>
      </rPr>
      <t>開催者（学会等）が、口頭発表に対応する収録論文として扱っていない場合</t>
    </r>
    <r>
      <rPr>
        <sz val="9"/>
        <rFont val="ＭＳ Ｐゴシック"/>
        <family val="3"/>
        <charset val="128"/>
      </rPr>
      <t xml:space="preserve">
　　発表件数は口頭発表と論文の計「２」。口頭発表と論文がそれぞれ別の成果になります。</t>
    </r>
    <r>
      <rPr>
        <u/>
        <sz val="9"/>
        <rFont val="ＭＳ Ｐゴシック"/>
        <family val="3"/>
        <charset val="128"/>
      </rPr>
      <t>発表年月日は、口頭発表の発表日と論文発表日は別々</t>
    </r>
    <r>
      <rPr>
        <sz val="9"/>
        <rFont val="ＭＳ Ｐゴシック"/>
        <family val="3"/>
        <charset val="128"/>
      </rPr>
      <t>で、それぞれの発表年月日は</t>
    </r>
    <r>
      <rPr>
        <u/>
        <sz val="9"/>
        <rFont val="ＭＳ Ｐゴシック"/>
        <family val="3"/>
        <charset val="128"/>
      </rPr>
      <t>対象発表が初めて発表された日（エビデンスにより確認）</t>
    </r>
    <r>
      <rPr>
        <sz val="9"/>
        <rFont val="ＭＳ Ｐゴシック"/>
        <family val="3"/>
        <charset val="128"/>
      </rPr>
      <t>。
　　例）口頭発表の中で優秀な発表について、開催者より勧められて別途論文を発表した場合
◆研究論文、小論文、収録論文には</t>
    </r>
    <r>
      <rPr>
        <b/>
        <sz val="9"/>
        <rFont val="ＭＳ Ｐゴシック"/>
        <family val="3"/>
        <charset val="128"/>
      </rPr>
      <t>採択番号が含まれる謝辞が必要</t>
    </r>
    <r>
      <rPr>
        <sz val="9"/>
        <rFont val="ＭＳ Ｐゴシック"/>
        <family val="3"/>
        <charset val="128"/>
      </rPr>
      <t>です。それが分かるエビデンス（論文本文等）も併せて提出してください。</t>
    </r>
    <rPh sb="41" eb="45">
      <t>シュウロクロンブン</t>
    </rPh>
    <rPh sb="51" eb="54">
      <t>ガッカイトウ</t>
    </rPh>
    <rPh sb="56" eb="57">
      <t>ト</t>
    </rPh>
    <rPh sb="58" eb="59">
      <t>アツカ</t>
    </rPh>
    <rPh sb="64" eb="66">
      <t>イカ</t>
    </rPh>
    <rPh sb="67" eb="68">
      <t>トオ</t>
    </rPh>
    <rPh sb="69" eb="73">
      <t>ガイブハッピョウ</t>
    </rPh>
    <rPh sb="74" eb="76">
      <t>セイカ</t>
    </rPh>
    <rPh sb="76" eb="78">
      <t>ナイヨウ</t>
    </rPh>
    <rPh sb="79" eb="80">
      <t>コト</t>
    </rPh>
    <rPh sb="87" eb="89">
      <t>チュウイ</t>
    </rPh>
    <rPh sb="101" eb="104">
      <t>ガッカイトウ</t>
    </rPh>
    <rPh sb="133" eb="137">
      <t>ハッピョウケンスウ</t>
    </rPh>
    <rPh sb="157" eb="161">
      <t>シュウロクロンブン</t>
    </rPh>
    <rPh sb="183" eb="185">
      <t>セイカ</t>
    </rPh>
    <rPh sb="196" eb="200">
      <t>コウトウハッピョウ</t>
    </rPh>
    <rPh sb="201" eb="202">
      <t>ヒ</t>
    </rPh>
    <rPh sb="210" eb="214">
      <t>シュウロクロンブン</t>
    </rPh>
    <rPh sb="235" eb="237">
      <t>セイカ</t>
    </rPh>
    <rPh sb="241" eb="243">
      <t>ハッピョウ</t>
    </rPh>
    <rPh sb="243" eb="246">
      <t>ネンガッピ</t>
    </rPh>
    <rPh sb="248" eb="252">
      <t>コウトウハッピョウ</t>
    </rPh>
    <rPh sb="253" eb="257">
      <t>シュウロクロンブン</t>
    </rPh>
    <rPh sb="262" eb="263">
      <t>モット</t>
    </rPh>
    <rPh sb="264" eb="265">
      <t>ハヤ</t>
    </rPh>
    <rPh sb="266" eb="269">
      <t>ハッピョウビ</t>
    </rPh>
    <rPh sb="278" eb="280">
      <t>カクニン</t>
    </rPh>
    <rPh sb="293" eb="297">
      <t>シュウロクロンブン</t>
    </rPh>
    <rPh sb="314" eb="316">
      <t>セイカ</t>
    </rPh>
    <rPh sb="373" eb="377">
      <t>ハッピョウケンスウ</t>
    </rPh>
    <rPh sb="378" eb="382">
      <t>コウトウハッピョウ</t>
    </rPh>
    <rPh sb="386" eb="387">
      <t>ケイ</t>
    </rPh>
    <rPh sb="403" eb="404">
      <t>ベツ</t>
    </rPh>
    <rPh sb="405" eb="407">
      <t>セイカ</t>
    </rPh>
    <rPh sb="413" eb="418">
      <t>ハッピョウネンガッピ</t>
    </rPh>
    <rPh sb="420" eb="424">
      <t>コウトウハッピョウ</t>
    </rPh>
    <rPh sb="425" eb="428">
      <t>ハッピョウビ</t>
    </rPh>
    <rPh sb="429" eb="434">
      <t>ロンブンハッピョウビ</t>
    </rPh>
    <rPh sb="435" eb="437">
      <t>ベツベツ</t>
    </rPh>
    <rPh sb="450" eb="454">
      <t>タイショウハッピョウ</t>
    </rPh>
    <rPh sb="455" eb="456">
      <t>ハジ</t>
    </rPh>
    <rPh sb="458" eb="460">
      <t>ハッピョウ</t>
    </rPh>
    <rPh sb="463" eb="464">
      <t>ヒ</t>
    </rPh>
    <rPh sb="480" eb="481">
      <t>レイ</t>
    </rPh>
    <rPh sb="482" eb="486">
      <t>コウトウハッピョウ</t>
    </rPh>
    <rPh sb="487" eb="488">
      <t>ナカ</t>
    </rPh>
    <rPh sb="489" eb="491">
      <t>ユウシュウ</t>
    </rPh>
    <rPh sb="492" eb="494">
      <t>ハッピョウ</t>
    </rPh>
    <rPh sb="499" eb="502">
      <t>カイサイシャ</t>
    </rPh>
    <rPh sb="504" eb="505">
      <t>スス</t>
    </rPh>
    <rPh sb="509" eb="513">
      <t>ベットロンブン</t>
    </rPh>
    <rPh sb="514" eb="516">
      <t>ハッピョウ</t>
    </rPh>
    <rPh sb="518" eb="520">
      <t>バアイ</t>
    </rPh>
    <rPh sb="531" eb="535">
      <t>シュウロクロンブン</t>
    </rPh>
    <rPh sb="537" eb="541">
      <t>サイタクバンゴウ</t>
    </rPh>
    <rPh sb="542" eb="543">
      <t>フク</t>
    </rPh>
    <rPh sb="546" eb="548">
      <t>シャジ</t>
    </rPh>
    <rPh sb="549" eb="551">
      <t>ヒツヨウ</t>
    </rPh>
    <rPh sb="557" eb="558">
      <t>ワ</t>
    </rPh>
    <rPh sb="566" eb="571">
      <t>ロンブンホンブントウ</t>
    </rPh>
    <rPh sb="573" eb="574">
      <t>アワ</t>
    </rPh>
    <rPh sb="576" eb="578">
      <t>テイシュツ</t>
    </rPh>
    <phoneticPr fontId="1"/>
  </si>
  <si>
    <t>標準化提案・採択</t>
  </si>
  <si>
    <t>「I.標準化提案」「J.標準化採択」の合計</t>
    <rPh sb="3" eb="6">
      <t>ヒョウジュンカ</t>
    </rPh>
    <rPh sb="6" eb="8">
      <t>テイアン</t>
    </rPh>
    <rPh sb="15" eb="17">
      <t>サイタク</t>
    </rPh>
    <rPh sb="19" eb="21">
      <t>ゴウケイ</t>
    </rPh>
    <phoneticPr fontId="1"/>
  </si>
  <si>
    <t>提案先（国際・国内）</t>
    <rPh sb="0" eb="2">
      <t>テイアン</t>
    </rPh>
    <rPh sb="2" eb="3">
      <t>サキ</t>
    </rPh>
    <phoneticPr fontId="1"/>
  </si>
  <si>
    <r>
      <t xml:space="preserve">　　 </t>
    </r>
    <r>
      <rPr>
        <b/>
        <sz val="10.5"/>
        <rFont val="ＭＳ Ｐゴシック"/>
        <family val="3"/>
        <charset val="128"/>
      </rPr>
      <t>提出の際、発表区分A.研究論文、B.小論文、C1.査読付収録論文、C2.収録論文は発表の</t>
    </r>
    <r>
      <rPr>
        <b/>
        <sz val="10.5"/>
        <color rgb="FFFF0000"/>
        <rFont val="ＭＳ Ｐゴシック"/>
        <family val="3"/>
        <charset val="128"/>
      </rPr>
      <t>エビデンスが必要</t>
    </r>
    <r>
      <rPr>
        <b/>
        <sz val="10.5"/>
        <rFont val="ＭＳ Ｐゴシック"/>
        <family val="3"/>
        <charset val="128"/>
      </rPr>
      <t>です。</t>
    </r>
    <rPh sb="14" eb="18">
      <t>ケンキュウロンブン</t>
    </rPh>
    <rPh sb="21" eb="24">
      <t>ショウロンブン</t>
    </rPh>
    <rPh sb="28" eb="30">
      <t>サドク</t>
    </rPh>
    <rPh sb="30" eb="31">
      <t>ツキ</t>
    </rPh>
    <rPh sb="31" eb="33">
      <t>シュウロク</t>
    </rPh>
    <rPh sb="33" eb="35">
      <t>ロンブン</t>
    </rPh>
    <rPh sb="39" eb="43">
      <t>シュウロクロンブン</t>
    </rPh>
    <rPh sb="44" eb="46">
      <t>ハッピョウ</t>
    </rPh>
    <phoneticPr fontId="1"/>
  </si>
  <si>
    <r>
      <t>　　また、</t>
    </r>
    <r>
      <rPr>
        <b/>
        <sz val="10.5"/>
        <rFont val="ＭＳ Ｐゴシック"/>
        <family val="3"/>
        <charset val="128"/>
      </rPr>
      <t>基調講演、招待講演、依頼講演</t>
    </r>
    <r>
      <rPr>
        <sz val="10.5"/>
        <rFont val="ＭＳ Ｐゴシック"/>
        <family val="3"/>
        <charset val="128"/>
      </rPr>
      <t>の発表の場合は、該当する講演であることが分かる</t>
    </r>
    <r>
      <rPr>
        <b/>
        <sz val="10.5"/>
        <color rgb="FFFF0000"/>
        <rFont val="ＭＳ Ｐゴシック"/>
        <family val="3"/>
        <charset val="128"/>
      </rPr>
      <t>プログラム等</t>
    </r>
    <r>
      <rPr>
        <sz val="10.5"/>
        <rFont val="ＭＳ Ｐゴシック"/>
        <family val="3"/>
        <charset val="128"/>
      </rPr>
      <t>を外部発表一覧表に併せて提出してください。</t>
    </r>
    <rPh sb="5" eb="9">
      <t>キチョウコウエン</t>
    </rPh>
    <rPh sb="10" eb="14">
      <t>ショウタイコウエン</t>
    </rPh>
    <rPh sb="15" eb="19">
      <t>イライコウエン</t>
    </rPh>
    <rPh sb="20" eb="22">
      <t>ハッピョウ</t>
    </rPh>
    <rPh sb="23" eb="25">
      <t>バアイ</t>
    </rPh>
    <rPh sb="27" eb="29">
      <t>ガイトウ</t>
    </rPh>
    <rPh sb="31" eb="33">
      <t>コウエン</t>
    </rPh>
    <rPh sb="39" eb="40">
      <t>ワ</t>
    </rPh>
    <rPh sb="47" eb="48">
      <t>トウ</t>
    </rPh>
    <rPh sb="49" eb="56">
      <t>ガイブハッピョウイチランヒョウ</t>
    </rPh>
    <rPh sb="57" eb="58">
      <t>アワ</t>
    </rPh>
    <rPh sb="60" eb="62">
      <t>テイシュツ</t>
    </rPh>
    <phoneticPr fontId="1"/>
  </si>
  <si>
    <r>
      <t>　・</t>
    </r>
    <r>
      <rPr>
        <b/>
        <sz val="10.5"/>
        <rFont val="ＭＳ Ｐゴシック"/>
        <family val="3"/>
        <charset val="128"/>
      </rPr>
      <t>研究期間終了後５年の間に</t>
    </r>
    <r>
      <rPr>
        <sz val="10.5"/>
        <rFont val="ＭＳ Ｐゴシック"/>
        <family val="3"/>
        <charset val="128"/>
      </rPr>
      <t>委託研究に係る「論文等発表」、「標準化提案・採択」、「成果発信」、「受賞・表彰・その他」などが生じた場合、本様式にてNICT事務局(</t>
    </r>
    <r>
      <rPr>
        <b/>
        <sz val="10.5"/>
        <rFont val="ＭＳ Ｐゴシック"/>
        <family val="3"/>
        <charset val="128"/>
      </rPr>
      <t>itaku-kadai@ml.nict.go.jp</t>
    </r>
    <r>
      <rPr>
        <sz val="10.5"/>
        <rFont val="ＭＳ Ｐゴシック"/>
        <family val="3"/>
        <charset val="128"/>
      </rPr>
      <t>)に報告してください。</t>
    </r>
    <rPh sb="76" eb="79">
      <t>ジムキョク</t>
    </rPh>
    <phoneticPr fontId="1"/>
  </si>
  <si>
    <t xml:space="preserve">　・報告は、代表研究者が課題毎にとりまとめてこのシートに記入の上、9月末、翌年4月5日までに本ファイルをNICT担当者宛に提出してください。 </t>
    <rPh sb="38" eb="39">
      <t>ネン</t>
    </rPh>
    <phoneticPr fontId="1"/>
  </si>
  <si>
    <t>■　不明点があればNICT課題担当へご相談ください。</t>
    <rPh sb="2" eb="5">
      <t>フメイテン</t>
    </rPh>
    <rPh sb="13" eb="15">
      <t>カダイ</t>
    </rPh>
    <rPh sb="15" eb="17">
      <t>タントウ</t>
    </rPh>
    <phoneticPr fontId="7"/>
  </si>
  <si>
    <t>（革新）様式2-6 (2025-2)</t>
    <rPh sb="1" eb="3">
      <t>カクシン</t>
    </rPh>
    <rPh sb="4" eb="6">
      <t>ヨウシキ</t>
    </rPh>
    <phoneticPr fontId="1"/>
  </si>
  <si>
    <r>
      <t>　</t>
    </r>
    <r>
      <rPr>
        <b/>
        <sz val="10.5"/>
        <rFont val="ＭＳ Ｐゴシック"/>
        <family val="3"/>
        <charset val="128"/>
      </rPr>
      <t>・</t>
    </r>
    <r>
      <rPr>
        <b/>
        <sz val="10.5"/>
        <color rgb="FFFF0000"/>
        <rFont val="ＭＳ Ｐゴシック"/>
        <family val="3"/>
        <charset val="128"/>
      </rPr>
      <t>過去の記載内容</t>
    </r>
    <r>
      <rPr>
        <b/>
        <sz val="10.5"/>
        <rFont val="ＭＳ Ｐゴシック"/>
        <family val="3"/>
        <charset val="128"/>
      </rPr>
      <t>に修正がある場合は「</t>
    </r>
    <r>
      <rPr>
        <b/>
        <sz val="10.5"/>
        <color rgb="FFFF0000"/>
        <rFont val="ＭＳ Ｐゴシック"/>
        <family val="3"/>
        <charset val="128"/>
      </rPr>
      <t>赤字</t>
    </r>
    <r>
      <rPr>
        <b/>
        <sz val="10.5"/>
        <rFont val="ＭＳ Ｐゴシック"/>
        <family val="3"/>
        <charset val="128"/>
      </rPr>
      <t>」で示してください。</t>
    </r>
    <rPh sb="15" eb="17">
      <t>バアイ</t>
    </rPh>
    <phoneticPr fontId="1"/>
  </si>
  <si>
    <t>外部発表一覧表</t>
  </si>
  <si>
    <t>＜１．論文等発表＞</t>
  </si>
  <si>
    <t>学会等の学術団体が発行もしくは編集し定期的に刊行される正式な査読過程のある学術雑誌に、正式な査読を受けて掲載されたオリジナル論文。
【例：Nature、Optics Express、Journal of Applied Physics、IEEE Transactions、信学会論文誌、など】
（注：「B.小論文」に該当するものを除きます。　「正式な査読過程」とは「ピア・レビュー」を指します。）
（注：翻訳出版された論文は「H.その他資料」に分類してください。）</t>
  </si>
  <si>
    <t>学会等の学術団体が発行もしくは編集し定期的に刊行される正式な査読過程のある学術雑誌に掲載されたオリジナル論文で、小論文、研究速報、寄書、レター、ショートノート、等。</t>
  </si>
  <si>
    <t>C1.査読付収録論文※</t>
  </si>
  <si>
    <t>学会の定期講演会、研究集会、シンポジウム等で口頭発表された後、プロシーディングとして刊行されたFull Paperに準ずる論文や予稿、論文形式のもので、査読過程が有るもの。【例：ECOC　など】
 （注：基調講演、招待講演、依頼講演については、その旨を採録情報欄へ記入し、外部発表一覧表提出時に発表プログラムも合わせて提出してください。）</t>
  </si>
  <si>
    <t>C2.収録論文※</t>
  </si>
  <si>
    <t>学会の定期講演会、研究集会、シンポジウム等で口頭発表された後、プロシーディングとして刊行されたFull Paperに準ずる論文や予稿、論文形式のもので、査読過程が無いもの。【例：信学会研究会　など】
基調講演、招待講演などで、査読過程が無く、プロシーディングとして刊行されるもの。 （注：基調講演、招待講演、依頼講演については、その旨を採録情報欄へ記入し、外部発表一覧表提出時に発表プログラムも合わせて提出してください。）</t>
  </si>
  <si>
    <t>※収録論文の共通事項
◆要約等のみの場合は「G.一般口頭発表」としてください。
◆収録論文は、開催者（学会等）の取り扱いにより、以下の通り外部発表の成果内容が異なりますのでご注意ください。
　①開催者（学会等）が、口頭発表に対応する収録論文として扱っている場合
　　発表件数は「１」。
　　　ただし、
　　　　　・収録論文が公表（出版）されない場合には「口頭発表」を成果とする。発表年月日は、口頭発表の日。
　　　　　・収録論文が公表（出版）される場合には「収録論文」を成果とする。発表年月日は、口頭発表、収録論文の何れか最も早い発表日（エビデンスにより確認）。
　　　●C1,C2（収録論文）と、G（一般口頭発表）を重複して成果記載しないよう、注意してください。
　②開催者（学会等）が、口頭発表に対応する収録論文として扱っていない場合
　　発表件数は口頭発表と論文の計「２」。口頭発表と論文がそれぞれ別の成果になります。発表年月日は、口頭発表の発表日と論文発表日は別々で、それぞれの発表年月日は対象発表が初めて発表された日（エビデンスにより確認）。
　　例）口頭発表の中で優秀な発表について、開催者より勧められて別途論文を発表した場合
◆研究論文、小論文、収録論文には採択番号が含まれる謝辞が必要です。それが分かるエビデンスも併せて提出してください。</t>
  </si>
  <si>
    <t>公の研究機関、企業等あるいは大学等の編集発行する論文誌、紀要などで「A.研究論文」に準ずる論文。</t>
  </si>
  <si>
    <t>著作本全般、分担で執筆した場合、概ね１章以上を分担しているもの。
（注：他は「H.その他資料」に分類してください。）</t>
  </si>
  <si>
    <t>研究論文に準ずる内容であるが、必ずしもオリジナリティを要求されない、あるいは正式な査読過程のない論文もしくは解説記事。
（注：ショートノートに準ずるものは「H．その他資料」に分類してください。）</t>
  </si>
  <si>
    <t>学会の定期講演会、研究集会、シンポジウム、セミナー、講演会の口頭発表で、「C1 査読付収録論文」、「C2収録論文」ではないもの。
【例：信学会総合大会、信学会ソサイエティ大会、物理学会年次大会】
（注：基調講演、招待講演、依頼講演については、その旨を採録情報欄へ記入し、外部発表一覧表提出時に発表プログラムも併せて提出してください。プログラムで判断がつかない場合は、主催者からのメール等の提出を求めることがあります。）</t>
  </si>
  <si>
    <t>一般商業雑誌、広報誌等に寄稿された解説、報告、紹介等を目的とした記事、プレプリント、他発表分類に該当しない外部発表資料。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</si>
</sst>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yyyy/m/d;@"/>
  </numFmts>
  <fonts count="38">
    <font>
      <sz val="11"/>
      <name val="ＭＳ Ｐゴシック"/>
      <family val="3"/>
      <charset val="128"/>
    </font>
    <font>
      <sz val="6"/>
      <name val="ＭＳ Ｐゴシック"/>
      <family val="3"/>
      <charset val="128"/>
    </font>
    <font>
      <sz val="11"/>
      <name val="ＭＳ Ｐゴシック"/>
      <family val="3"/>
      <charset val="128"/>
    </font>
    <font>
      <sz val="9"/>
      <color indexed="81"/>
      <name val="ＭＳ Ｐゴシック"/>
      <family val="3"/>
      <charset val="128"/>
    </font>
    <font>
      <b/>
      <sz val="9"/>
      <name val="ＭＳ Ｐゴシック"/>
      <family val="3"/>
      <charset val="128"/>
    </font>
    <font>
      <sz val="9"/>
      <name val="ＭＳ Ｐゴシック"/>
      <family val="3"/>
      <charset val="128"/>
    </font>
    <font>
      <b/>
      <u/>
      <sz val="9"/>
      <name val="ＭＳ Ｐゴシック"/>
      <family val="3"/>
      <charset val="128"/>
    </font>
    <font>
      <sz val="6"/>
      <name val="HG丸ｺﾞｼｯｸM-PRO"/>
      <family val="3"/>
      <charset val="128"/>
    </font>
    <font>
      <sz val="16"/>
      <name val="HG丸ｺﾞｼｯｸM-PRO"/>
      <family val="3"/>
      <charset val="128"/>
    </font>
    <font>
      <sz val="12"/>
      <name val="HG丸ｺﾞｼｯｸM-PRO"/>
      <family val="3"/>
      <charset val="128"/>
    </font>
    <font>
      <b/>
      <sz val="11"/>
      <name val="ＭＳ Ｐゴシック"/>
      <family val="3"/>
      <charset val="128"/>
    </font>
    <font>
      <sz val="12"/>
      <color theme="1"/>
      <name val="HG丸ｺﾞｼｯｸM-PRO"/>
      <family val="3"/>
      <charset val="128"/>
    </font>
    <font>
      <sz val="9"/>
      <color rgb="FFFF0000"/>
      <name val="ＭＳ Ｐゴシック"/>
      <family val="3"/>
      <charset val="128"/>
    </font>
    <font>
      <b/>
      <sz val="9"/>
      <color theme="0"/>
      <name val="ＭＳ Ｐゴシック"/>
      <family val="3"/>
      <charset val="128"/>
    </font>
    <font>
      <sz val="11"/>
      <color theme="1"/>
      <name val="HG丸ｺﾞｼｯｸM-PRO"/>
      <family val="3"/>
      <charset val="128"/>
    </font>
    <font>
      <sz val="16"/>
      <color theme="1"/>
      <name val="HG丸ｺﾞｼｯｸM-PRO"/>
      <family val="3"/>
      <charset val="128"/>
    </font>
    <font>
      <strike/>
      <sz val="9"/>
      <color rgb="FFFF0000"/>
      <name val="ＭＳ Ｐゴシック"/>
      <family val="3"/>
      <charset val="128"/>
    </font>
    <font>
      <sz val="12"/>
      <color rgb="FFFF0000"/>
      <name val="HG丸ｺﾞｼｯｸM-PRO"/>
      <family val="3"/>
      <charset val="128"/>
    </font>
    <font>
      <sz val="11"/>
      <color rgb="FFFF0000"/>
      <name val="ＭＳ Ｐゴシック"/>
      <family val="3"/>
      <charset val="128"/>
    </font>
    <font>
      <sz val="9"/>
      <color theme="0"/>
      <name val="ＭＳ Ｐゴシック"/>
      <family val="3"/>
      <charset val="128"/>
    </font>
    <font>
      <b/>
      <sz val="8"/>
      <color indexed="81"/>
      <name val="ＭＳ Ｐゴシック"/>
      <family val="3"/>
      <charset val="128"/>
    </font>
    <font>
      <sz val="10"/>
      <name val="ＭＳ Ｐゴシック"/>
      <family val="3"/>
      <charset val="128"/>
    </font>
    <font>
      <sz val="14"/>
      <name val="ＭＳ Ｐゴシック"/>
      <family val="3"/>
      <charset val="128"/>
    </font>
    <font>
      <b/>
      <sz val="9"/>
      <color rgb="FFFF0000"/>
      <name val="ＭＳ Ｐゴシック"/>
      <family val="3"/>
      <charset val="128"/>
    </font>
    <font>
      <b/>
      <u/>
      <sz val="12"/>
      <name val="HG丸ｺﾞｼｯｸM-PRO"/>
      <family val="3"/>
      <charset val="128"/>
    </font>
    <font>
      <b/>
      <sz val="12"/>
      <color rgb="FFFF0000"/>
      <name val="HG丸ｺﾞｼｯｸM-PRO"/>
      <family val="3"/>
      <charset val="128"/>
    </font>
    <font>
      <b/>
      <sz val="12"/>
      <name val="ＭＳ Ｐゴシック"/>
      <family val="3"/>
      <charset val="128"/>
    </font>
    <font>
      <sz val="12"/>
      <name val="ＭＳ Ｐゴシック"/>
      <family val="3"/>
      <charset val="128"/>
    </font>
    <font>
      <b/>
      <sz val="10"/>
      <name val="ＭＳ Ｐゴシック"/>
      <family val="3"/>
      <charset val="128"/>
    </font>
    <font>
      <b/>
      <sz val="14"/>
      <name val="ＭＳ Ｐゴシック"/>
      <family val="3"/>
      <charset val="128"/>
    </font>
    <font>
      <u/>
      <sz val="11"/>
      <color theme="10"/>
      <name val="ＭＳ Ｐゴシック"/>
      <family val="3"/>
      <charset val="128"/>
    </font>
    <font>
      <b/>
      <sz val="12"/>
      <color rgb="FFFF0000"/>
      <name val="ＭＳ Ｐゴシック"/>
      <family val="3"/>
      <charset val="128"/>
    </font>
    <font>
      <b/>
      <sz val="10.5"/>
      <name val="ＭＳ Ｐゴシック"/>
      <family val="3"/>
      <charset val="128"/>
    </font>
    <font>
      <sz val="10.5"/>
      <name val="ＭＳ Ｐゴシック"/>
      <family val="3"/>
      <charset val="128"/>
    </font>
    <font>
      <b/>
      <sz val="10.5"/>
      <color rgb="FFFF0000"/>
      <name val="ＭＳ Ｐゴシック"/>
      <family val="3"/>
      <charset val="128"/>
    </font>
    <font>
      <u/>
      <sz val="9"/>
      <name val="ＭＳ Ｐゴシック"/>
      <family val="3"/>
      <charset val="128"/>
    </font>
    <font>
      <b/>
      <sz val="9"/>
      <color indexed="10"/>
      <name val="MS P ゴシック"/>
      <family val="3"/>
      <charset val="128"/>
    </font>
    <font>
      <sz val="9"/>
      <color indexed="10"/>
      <name val="MS P ゴシック"/>
      <family val="3"/>
      <charset val="128"/>
    </font>
  </fonts>
  <fills count="7">
    <fill>
      <patternFill patternType="none"/>
    </fill>
    <fill>
      <patternFill patternType="gray125"/>
    </fill>
    <fill>
      <patternFill patternType="lightUp"/>
    </fill>
    <fill>
      <patternFill patternType="solid">
        <fgColor theme="0"/>
        <bgColor indexed="64"/>
      </patternFill>
    </fill>
    <fill>
      <patternFill patternType="solid">
        <fgColor rgb="FFEBFFFF"/>
        <bgColor indexed="64"/>
      </patternFill>
    </fill>
    <fill>
      <patternFill patternType="solid">
        <fgColor theme="6" tint="0.79998168889431442"/>
        <bgColor indexed="64"/>
      </patternFill>
    </fill>
    <fill>
      <patternFill patternType="lightUp">
        <bgColor theme="0"/>
      </patternFill>
    </fill>
  </fills>
  <borders count="51">
    <border>
      <left/>
      <right/>
      <top/>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style="dotted">
        <color indexed="64"/>
      </top>
      <bottom/>
      <diagonal/>
    </border>
    <border>
      <left/>
      <right style="dotted">
        <color indexed="64"/>
      </right>
      <top style="dotted">
        <color indexed="64"/>
      </top>
      <bottom/>
      <diagonal/>
    </border>
    <border>
      <left/>
      <right style="dotted">
        <color indexed="64"/>
      </right>
      <top/>
      <bottom/>
      <diagonal/>
    </border>
    <border>
      <left style="medium">
        <color indexed="64"/>
      </left>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style="dotted">
        <color indexed="64"/>
      </left>
      <right style="dotted">
        <color indexed="64"/>
      </right>
      <top style="dotted">
        <color indexed="64"/>
      </top>
      <bottom/>
      <diagonal/>
    </border>
    <border>
      <left/>
      <right style="thin">
        <color indexed="64"/>
      </right>
      <top style="thin">
        <color indexed="64"/>
      </top>
      <bottom style="thin">
        <color indexed="64"/>
      </bottom>
      <diagonal/>
    </border>
    <border>
      <left style="dotted">
        <color indexed="64"/>
      </left>
      <right/>
      <top style="dotted">
        <color indexed="64"/>
      </top>
      <bottom/>
      <diagonal/>
    </border>
    <border>
      <left style="dotted">
        <color indexed="64"/>
      </left>
      <right/>
      <top/>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s>
  <cellStyleXfs count="3">
    <xf numFmtId="0" fontId="0" fillId="0" borderId="0"/>
    <xf numFmtId="0" fontId="11" fillId="0" borderId="0">
      <alignment vertical="center"/>
    </xf>
    <xf numFmtId="0" fontId="30" fillId="0" borderId="0" applyNumberFormat="0" applyFill="0" applyBorder="0" applyAlignment="0" applyProtection="0"/>
  </cellStyleXfs>
  <cellXfs count="385">
    <xf numFmtId="0" fontId="0" fillId="0" borderId="0" xfId="0"/>
    <xf numFmtId="0" fontId="4" fillId="0" borderId="0" xfId="0" applyFont="1" applyAlignment="1" applyProtection="1">
      <alignment horizontal="left" vertical="center"/>
    </xf>
    <xf numFmtId="0" fontId="5" fillId="0" borderId="0" xfId="0" applyFont="1" applyAlignment="1" applyProtection="1">
      <alignment horizontal="left" vertical="center"/>
    </xf>
    <xf numFmtId="0" fontId="5" fillId="0" borderId="0" xfId="0" applyFont="1" applyAlignment="1" applyProtection="1">
      <alignment horizontal="left" vertical="center" wrapText="1"/>
    </xf>
    <xf numFmtId="0" fontId="5" fillId="0" borderId="0" xfId="0" applyFont="1" applyFill="1" applyAlignment="1" applyProtection="1">
      <alignment horizontal="right" vertical="center"/>
    </xf>
    <xf numFmtId="0" fontId="5" fillId="0" borderId="0" xfId="0" applyFont="1" applyAlignment="1" applyProtection="1">
      <alignment vertical="center"/>
    </xf>
    <xf numFmtId="0" fontId="5" fillId="0" borderId="0" xfId="0" applyFont="1" applyBorder="1" applyAlignment="1" applyProtection="1">
      <alignment horizontal="left" vertical="center"/>
    </xf>
    <xf numFmtId="0" fontId="5" fillId="0" borderId="1" xfId="0" applyFont="1" applyBorder="1" applyAlignment="1" applyProtection="1">
      <alignment horizontal="center" vertical="center" wrapText="1"/>
    </xf>
    <xf numFmtId="0" fontId="5" fillId="0" borderId="2" xfId="0" applyFont="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0" xfId="0" applyFont="1" applyAlignment="1" applyProtection="1">
      <alignment vertical="center"/>
      <protection locked="0"/>
    </xf>
    <xf numFmtId="0" fontId="5" fillId="0" borderId="0" xfId="0" applyFont="1" applyAlignment="1" applyProtection="1">
      <alignment horizontal="left" vertical="center"/>
      <protection locked="0"/>
    </xf>
    <xf numFmtId="0" fontId="5" fillId="0" borderId="0" xfId="0" applyFont="1" applyBorder="1" applyAlignment="1" applyProtection="1">
      <alignment horizontal="left" vertical="center" wrapText="1"/>
    </xf>
    <xf numFmtId="0" fontId="5" fillId="0" borderId="0" xfId="0" applyFont="1" applyBorder="1" applyAlignment="1" applyProtection="1">
      <alignment horizontal="left" vertical="center"/>
      <protection locked="0"/>
    </xf>
    <xf numFmtId="0" fontId="5" fillId="0" borderId="0" xfId="0" applyFont="1" applyAlignment="1" applyProtection="1">
      <alignment vertical="center" wrapText="1"/>
    </xf>
    <xf numFmtId="0" fontId="5" fillId="0" borderId="0" xfId="0" applyFont="1" applyAlignment="1" applyProtection="1">
      <alignment vertical="center" wrapText="1"/>
      <protection locked="0"/>
    </xf>
    <xf numFmtId="0" fontId="5" fillId="0" borderId="0" xfId="0" applyFont="1" applyAlignment="1" applyProtection="1">
      <alignment horizontal="right" vertical="center"/>
    </xf>
    <xf numFmtId="0" fontId="5" fillId="0" borderId="0" xfId="0" applyFont="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0" xfId="0" applyFont="1" applyFill="1" applyBorder="1" applyAlignment="1" applyProtection="1">
      <alignment vertical="center"/>
    </xf>
    <xf numFmtId="0" fontId="5" fillId="0" borderId="0" xfId="0" applyFont="1" applyFill="1" applyBorder="1" applyAlignment="1" applyProtection="1">
      <alignment horizontal="center" vertical="center" wrapText="1"/>
    </xf>
    <xf numFmtId="0" fontId="5" fillId="0" borderId="0" xfId="0" applyFont="1" applyAlignment="1" applyProtection="1">
      <alignment horizontal="right" vertical="center" wrapText="1"/>
    </xf>
    <xf numFmtId="0" fontId="5" fillId="0" borderId="0" xfId="0" applyFont="1" applyFill="1" applyBorder="1" applyAlignment="1" applyProtection="1">
      <alignment horizontal="left" vertical="center"/>
      <protection locked="0"/>
    </xf>
    <xf numFmtId="0" fontId="5" fillId="0" borderId="6" xfId="0" applyFont="1" applyFill="1" applyBorder="1" applyAlignment="1" applyProtection="1">
      <alignment horizontal="left" vertical="center"/>
      <protection locked="0"/>
    </xf>
    <xf numFmtId="14" fontId="5" fillId="0" borderId="0" xfId="0" applyNumberFormat="1" applyFont="1" applyAlignment="1" applyProtection="1">
      <alignment vertical="center"/>
    </xf>
    <xf numFmtId="0" fontId="5" fillId="0" borderId="0" xfId="0" applyFont="1" applyBorder="1" applyAlignment="1" applyProtection="1">
      <alignment vertical="center"/>
    </xf>
    <xf numFmtId="0" fontId="5" fillId="0" borderId="7" xfId="0" applyFont="1" applyFill="1" applyBorder="1" applyAlignment="1" applyProtection="1">
      <alignment horizontal="left" vertical="center"/>
      <protection locked="0"/>
    </xf>
    <xf numFmtId="0" fontId="12" fillId="0" borderId="8" xfId="0" applyFont="1" applyBorder="1" applyAlignment="1" applyProtection="1">
      <alignment vertical="center" wrapText="1"/>
      <protection locked="0"/>
    </xf>
    <xf numFmtId="0" fontId="5" fillId="0" borderId="6" xfId="0" applyFont="1" applyFill="1" applyBorder="1" applyAlignment="1" applyProtection="1">
      <alignment horizontal="left" vertical="center"/>
    </xf>
    <xf numFmtId="0" fontId="5" fillId="0" borderId="0" xfId="0" applyFont="1" applyFill="1" applyBorder="1" applyAlignment="1" applyProtection="1">
      <alignment horizontal="left" vertical="center"/>
    </xf>
    <xf numFmtId="0" fontId="5" fillId="0" borderId="9" xfId="0" applyFont="1" applyBorder="1" applyAlignment="1" applyProtection="1">
      <alignment horizontal="center" vertical="center"/>
    </xf>
    <xf numFmtId="0" fontId="5" fillId="0" borderId="1" xfId="0" applyFont="1" applyBorder="1" applyAlignment="1" applyProtection="1">
      <alignment horizontal="center" vertical="center"/>
    </xf>
    <xf numFmtId="0" fontId="5" fillId="0" borderId="10" xfId="0" applyFont="1" applyBorder="1" applyAlignment="1" applyProtection="1">
      <alignment horizontal="center" vertical="center"/>
    </xf>
    <xf numFmtId="0" fontId="5" fillId="0" borderId="0" xfId="0" applyFont="1" applyAlignment="1" applyProtection="1">
      <alignment horizontal="center" vertical="center"/>
    </xf>
    <xf numFmtId="14" fontId="5" fillId="0" borderId="0" xfId="0" applyNumberFormat="1" applyFont="1" applyBorder="1" applyAlignment="1" applyProtection="1">
      <alignment horizontal="left" vertical="center" wrapText="1"/>
    </xf>
    <xf numFmtId="0" fontId="5" fillId="0" borderId="0" xfId="0" applyFont="1" applyFill="1" applyBorder="1" applyAlignment="1" applyProtection="1">
      <alignment horizontal="center" vertical="center" wrapText="1"/>
      <protection locked="0"/>
    </xf>
    <xf numFmtId="0" fontId="5" fillId="0" borderId="7" xfId="0" applyFont="1" applyFill="1" applyBorder="1" applyAlignment="1" applyProtection="1">
      <alignment horizontal="left" vertical="center"/>
    </xf>
    <xf numFmtId="0" fontId="12" fillId="0" borderId="0" xfId="0" applyFont="1" applyBorder="1" applyAlignment="1" applyProtection="1">
      <alignment vertical="center" wrapText="1"/>
      <protection locked="0"/>
    </xf>
    <xf numFmtId="0" fontId="5" fillId="0" borderId="3" xfId="0" applyFont="1" applyBorder="1" applyAlignment="1" applyProtection="1">
      <alignment horizontal="center" vertical="center"/>
      <protection locked="0"/>
    </xf>
    <xf numFmtId="0" fontId="13" fillId="0" borderId="0" xfId="0" applyFont="1" applyAlignment="1" applyProtection="1">
      <alignment horizontal="left" vertical="center"/>
    </xf>
    <xf numFmtId="0" fontId="5" fillId="0" borderId="16" xfId="0" applyFont="1" applyBorder="1" applyAlignment="1" applyProtection="1">
      <alignment horizontal="left" vertical="center"/>
    </xf>
    <xf numFmtId="14" fontId="5" fillId="4" borderId="17" xfId="0" applyNumberFormat="1" applyFont="1" applyFill="1" applyBorder="1" applyAlignment="1" applyProtection="1">
      <alignment vertical="center" wrapText="1"/>
      <protection locked="0"/>
    </xf>
    <xf numFmtId="14" fontId="5" fillId="4" borderId="5" xfId="0" applyNumberFormat="1" applyFont="1" applyFill="1" applyBorder="1" applyAlignment="1" applyProtection="1">
      <alignment vertical="center" wrapText="1"/>
      <protection locked="0"/>
    </xf>
    <xf numFmtId="0" fontId="5" fillId="4" borderId="5" xfId="0" applyFont="1" applyFill="1" applyBorder="1" applyAlignment="1" applyProtection="1">
      <alignment horizontal="center" vertical="center" wrapText="1"/>
      <protection locked="0"/>
    </xf>
    <xf numFmtId="14" fontId="5" fillId="4" borderId="18" xfId="0" applyNumberFormat="1" applyFont="1" applyFill="1" applyBorder="1" applyAlignment="1" applyProtection="1">
      <alignment vertical="center" wrapText="1"/>
      <protection locked="0"/>
    </xf>
    <xf numFmtId="0" fontId="5" fillId="4" borderId="18" xfId="0" applyFont="1" applyFill="1" applyBorder="1" applyAlignment="1" applyProtection="1">
      <alignment horizontal="center" vertical="center" wrapText="1"/>
      <protection locked="0"/>
    </xf>
    <xf numFmtId="0" fontId="5" fillId="4" borderId="19" xfId="0" applyFont="1" applyFill="1" applyBorder="1" applyAlignment="1" applyProtection="1">
      <alignment horizontal="center" vertical="center" wrapText="1"/>
      <protection locked="0"/>
    </xf>
    <xf numFmtId="0" fontId="5" fillId="4" borderId="20"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wrapText="1"/>
      <protection locked="0"/>
    </xf>
    <xf numFmtId="0" fontId="5" fillId="4" borderId="17" xfId="0" applyFont="1" applyFill="1" applyBorder="1" applyAlignment="1" applyProtection="1">
      <alignment vertical="center" wrapText="1"/>
      <protection locked="0"/>
    </xf>
    <xf numFmtId="0" fontId="5" fillId="4" borderId="5" xfId="0" applyFont="1" applyFill="1" applyBorder="1" applyAlignment="1" applyProtection="1">
      <alignment vertical="center" wrapText="1"/>
      <protection locked="0"/>
    </xf>
    <xf numFmtId="0" fontId="5" fillId="4" borderId="18" xfId="0" applyFont="1" applyFill="1" applyBorder="1" applyAlignment="1" applyProtection="1">
      <alignment vertical="center" wrapText="1"/>
      <protection locked="0"/>
    </xf>
    <xf numFmtId="0" fontId="5" fillId="0" borderId="0" xfId="0" applyFont="1" applyBorder="1" applyAlignment="1" applyProtection="1">
      <alignment horizontal="right" vertical="center"/>
    </xf>
    <xf numFmtId="0" fontId="5" fillId="0" borderId="0" xfId="0" applyFont="1" applyFill="1" applyBorder="1" applyAlignment="1" applyProtection="1">
      <alignment horizontal="right" vertical="center"/>
    </xf>
    <xf numFmtId="0" fontId="5" fillId="0" borderId="23" xfId="0" applyFont="1" applyBorder="1" applyAlignment="1" applyProtection="1">
      <alignment vertical="center"/>
      <protection locked="0"/>
    </xf>
    <xf numFmtId="0" fontId="5" fillId="0" borderId="24" xfId="0" applyFont="1" applyBorder="1" applyAlignment="1" applyProtection="1">
      <alignment vertical="center"/>
      <protection locked="0"/>
    </xf>
    <xf numFmtId="0" fontId="5" fillId="0" borderId="25" xfId="0" applyFont="1" applyBorder="1" applyAlignment="1" applyProtection="1">
      <alignment vertical="center"/>
      <protection locked="0"/>
    </xf>
    <xf numFmtId="0" fontId="5" fillId="0" borderId="23" xfId="0" applyFont="1" applyBorder="1" applyAlignment="1" applyProtection="1">
      <alignment horizontal="left" vertical="center"/>
      <protection locked="0"/>
    </xf>
    <xf numFmtId="0" fontId="5" fillId="0" borderId="24" xfId="0" applyFont="1" applyBorder="1" applyAlignment="1" applyProtection="1">
      <alignment horizontal="left" vertical="center"/>
      <protection locked="0"/>
    </xf>
    <xf numFmtId="0" fontId="5" fillId="0" borderId="25" xfId="0" applyFont="1" applyBorder="1" applyAlignment="1" applyProtection="1">
      <alignment horizontal="left" vertical="center"/>
      <protection locked="0"/>
    </xf>
    <xf numFmtId="0" fontId="5" fillId="5" borderId="26" xfId="0" applyFont="1" applyFill="1" applyBorder="1" applyAlignment="1" applyProtection="1">
      <alignment horizontal="center" vertical="center"/>
      <protection locked="0"/>
    </xf>
    <xf numFmtId="0" fontId="5" fillId="5" borderId="27" xfId="0" applyFont="1" applyFill="1" applyBorder="1" applyAlignment="1" applyProtection="1">
      <alignment horizontal="center" vertical="center"/>
      <protection locked="0"/>
    </xf>
    <xf numFmtId="0" fontId="5" fillId="2" borderId="2" xfId="0" applyFont="1" applyFill="1" applyBorder="1" applyAlignment="1" applyProtection="1">
      <alignment horizontal="center" vertical="center" wrapText="1"/>
    </xf>
    <xf numFmtId="0" fontId="2" fillId="0" borderId="0" xfId="1" applyFont="1" applyAlignment="1" applyProtection="1">
      <alignment horizontal="left" vertical="center" wrapText="1"/>
    </xf>
    <xf numFmtId="0" fontId="2" fillId="0" borderId="0" xfId="1" applyFont="1" applyBorder="1" applyAlignment="1" applyProtection="1">
      <alignment vertical="center" wrapText="1"/>
    </xf>
    <xf numFmtId="176" fontId="5" fillId="0" borderId="0" xfId="0" applyNumberFormat="1" applyFont="1" applyAlignment="1" applyProtection="1">
      <alignment vertical="center"/>
    </xf>
    <xf numFmtId="14" fontId="5" fillId="4" borderId="34" xfId="0" applyNumberFormat="1" applyFont="1" applyFill="1" applyBorder="1" applyAlignment="1" applyProtection="1">
      <alignment vertical="center" wrapText="1"/>
      <protection locked="0"/>
    </xf>
    <xf numFmtId="0" fontId="5" fillId="6" borderId="2" xfId="0" applyFont="1" applyFill="1" applyBorder="1" applyAlignment="1" applyProtection="1">
      <alignment horizontal="center" vertical="center" wrapText="1"/>
    </xf>
    <xf numFmtId="0" fontId="14" fillId="0" borderId="0" xfId="1" applyFont="1" applyProtection="1">
      <alignment vertical="center"/>
    </xf>
    <xf numFmtId="0" fontId="11" fillId="0" borderId="0" xfId="1" applyProtection="1">
      <alignment vertical="center"/>
    </xf>
    <xf numFmtId="0" fontId="5" fillId="3" borderId="0" xfId="0" applyFont="1" applyFill="1" applyAlignment="1" applyProtection="1">
      <alignment vertical="center"/>
      <protection locked="0"/>
    </xf>
    <xf numFmtId="0" fontId="5" fillId="4" borderId="36" xfId="0" applyFont="1" applyFill="1" applyBorder="1" applyAlignment="1" applyProtection="1">
      <alignment vertical="center" wrapText="1"/>
      <protection locked="0"/>
    </xf>
    <xf numFmtId="0" fontId="5" fillId="4" borderId="22" xfId="0" applyFont="1" applyFill="1" applyBorder="1" applyAlignment="1" applyProtection="1">
      <alignment vertical="center" wrapText="1"/>
      <protection locked="0"/>
    </xf>
    <xf numFmtId="0" fontId="5" fillId="4" borderId="37" xfId="0" applyFont="1" applyFill="1" applyBorder="1" applyAlignment="1" applyProtection="1">
      <alignment vertical="center" wrapText="1"/>
      <protection locked="0"/>
    </xf>
    <xf numFmtId="0" fontId="5" fillId="6" borderId="19" xfId="0" applyFont="1" applyFill="1" applyBorder="1" applyAlignment="1" applyProtection="1">
      <alignment vertical="center" wrapText="1"/>
      <protection locked="0"/>
    </xf>
    <xf numFmtId="0" fontId="5" fillId="6" borderId="20" xfId="0" applyFont="1" applyFill="1" applyBorder="1" applyAlignment="1" applyProtection="1">
      <alignment vertical="center" wrapText="1"/>
      <protection locked="0"/>
    </xf>
    <xf numFmtId="0" fontId="5" fillId="6" borderId="21" xfId="0" applyFont="1" applyFill="1" applyBorder="1" applyAlignment="1" applyProtection="1">
      <alignment vertical="center" wrapText="1"/>
      <protection locked="0"/>
    </xf>
    <xf numFmtId="0" fontId="5" fillId="2" borderId="20" xfId="0" applyFont="1" applyFill="1" applyBorder="1" applyAlignment="1" applyProtection="1">
      <alignment vertical="center" wrapText="1"/>
      <protection locked="0"/>
    </xf>
    <xf numFmtId="0" fontId="5" fillId="2" borderId="21" xfId="0" applyFont="1" applyFill="1" applyBorder="1" applyAlignment="1" applyProtection="1">
      <alignment vertical="center" wrapText="1"/>
      <protection locked="0"/>
    </xf>
    <xf numFmtId="0" fontId="5" fillId="5" borderId="38" xfId="0" applyFont="1" applyFill="1" applyBorder="1" applyAlignment="1" applyProtection="1">
      <alignment horizontal="center" vertical="center"/>
      <protection locked="0"/>
    </xf>
    <xf numFmtId="0" fontId="5" fillId="4" borderId="34" xfId="0" applyFont="1" applyFill="1" applyBorder="1" applyAlignment="1" applyProtection="1">
      <alignment vertical="center" wrapText="1"/>
      <protection locked="0"/>
    </xf>
    <xf numFmtId="0" fontId="5" fillId="4" borderId="34" xfId="0" applyFont="1" applyFill="1" applyBorder="1" applyAlignment="1" applyProtection="1">
      <alignment horizontal="center" vertical="center" wrapText="1"/>
      <protection locked="0"/>
    </xf>
    <xf numFmtId="0" fontId="5" fillId="4" borderId="39" xfId="0" applyFont="1" applyFill="1" applyBorder="1" applyAlignment="1" applyProtection="1">
      <alignment vertical="center" wrapText="1"/>
      <protection locked="0"/>
    </xf>
    <xf numFmtId="0" fontId="5" fillId="0" borderId="2" xfId="0" applyFont="1" applyFill="1" applyBorder="1" applyAlignment="1" applyProtection="1">
      <alignment horizontal="center" vertical="center" wrapText="1"/>
    </xf>
    <xf numFmtId="0" fontId="5" fillId="4" borderId="19" xfId="0" applyFont="1" applyFill="1" applyBorder="1" applyAlignment="1" applyProtection="1">
      <alignment vertical="center" wrapText="1"/>
      <protection locked="0"/>
    </xf>
    <xf numFmtId="0" fontId="5" fillId="4" borderId="40" xfId="0" applyFont="1" applyFill="1" applyBorder="1" applyAlignment="1" applyProtection="1">
      <alignment vertical="center" wrapText="1"/>
      <protection locked="0"/>
    </xf>
    <xf numFmtId="0" fontId="5" fillId="4" borderId="20" xfId="0" applyFont="1" applyFill="1" applyBorder="1" applyAlignment="1" applyProtection="1">
      <alignment vertical="center" wrapText="1"/>
      <protection locked="0"/>
    </xf>
    <xf numFmtId="0" fontId="5" fillId="4" borderId="21" xfId="0" applyFont="1" applyFill="1" applyBorder="1" applyAlignment="1" applyProtection="1">
      <alignment vertical="center" wrapText="1"/>
      <protection locked="0"/>
    </xf>
    <xf numFmtId="0" fontId="5" fillId="3" borderId="0" xfId="0" applyFont="1" applyFill="1" applyAlignment="1" applyProtection="1">
      <alignment horizontal="left" vertical="center" wrapText="1"/>
      <protection locked="0"/>
    </xf>
    <xf numFmtId="0" fontId="5" fillId="3" borderId="0" xfId="0" applyFont="1" applyFill="1" applyAlignment="1" applyProtection="1">
      <alignment vertical="center" wrapText="1"/>
      <protection locked="0"/>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protection locked="0"/>
    </xf>
    <xf numFmtId="14" fontId="5" fillId="3" borderId="0" xfId="0" applyNumberFormat="1" applyFont="1" applyFill="1" applyAlignment="1" applyProtection="1">
      <alignment vertical="center"/>
      <protection locked="0"/>
    </xf>
    <xf numFmtId="176" fontId="5" fillId="3" borderId="0" xfId="0" applyNumberFormat="1" applyFont="1" applyFill="1" applyAlignment="1" applyProtection="1">
      <alignment vertical="center"/>
      <protection locked="0"/>
    </xf>
    <xf numFmtId="0" fontId="5" fillId="0" borderId="4" xfId="0" applyFont="1" applyBorder="1" applyAlignment="1" applyProtection="1">
      <alignment horizontal="center" vertical="center"/>
      <protection locked="0"/>
    </xf>
    <xf numFmtId="0" fontId="5" fillId="6" borderId="40" xfId="0" applyFont="1" applyFill="1" applyBorder="1" applyAlignment="1" applyProtection="1">
      <alignment vertical="center" wrapText="1"/>
      <protection locked="0"/>
    </xf>
    <xf numFmtId="0" fontId="5" fillId="4" borderId="40" xfId="0" applyFont="1" applyFill="1" applyBorder="1" applyAlignment="1" applyProtection="1">
      <alignment horizontal="center" vertical="center" wrapText="1"/>
      <protection locked="0"/>
    </xf>
    <xf numFmtId="14" fontId="5" fillId="0" borderId="7" xfId="0" applyNumberFormat="1" applyFont="1" applyFill="1" applyBorder="1" applyAlignment="1" applyProtection="1">
      <alignment horizontal="left" vertical="center"/>
      <protection locked="0"/>
    </xf>
    <xf numFmtId="0" fontId="19" fillId="0" borderId="0" xfId="0" applyFont="1" applyAlignment="1" applyProtection="1">
      <alignment horizontal="left" vertical="center" wrapText="1"/>
    </xf>
    <xf numFmtId="14" fontId="19" fillId="0" borderId="0" xfId="0" applyNumberFormat="1" applyFont="1" applyAlignment="1" applyProtection="1">
      <alignment horizontal="left" vertical="center" wrapText="1"/>
      <protection locked="0"/>
    </xf>
    <xf numFmtId="0" fontId="5" fillId="0" borderId="2" xfId="0" applyFont="1" applyFill="1" applyBorder="1" applyAlignment="1" applyProtection="1">
      <alignment horizontal="center" vertical="center" wrapText="1"/>
      <protection locked="0"/>
    </xf>
    <xf numFmtId="0" fontId="5" fillId="0" borderId="2" xfId="0" applyNumberFormat="1" applyFont="1" applyFill="1" applyBorder="1" applyAlignment="1" applyProtection="1">
      <alignment horizontal="center" vertical="center" wrapText="1"/>
      <protection locked="0"/>
    </xf>
    <xf numFmtId="0" fontId="0" fillId="0" borderId="0" xfId="0" applyFont="1" applyAlignment="1" applyProtection="1">
      <alignment horizontal="left" vertical="center"/>
    </xf>
    <xf numFmtId="0" fontId="0" fillId="0" borderId="0" xfId="0" applyFont="1" applyAlignment="1" applyProtection="1">
      <alignment horizontal="left" vertical="center" wrapText="1"/>
    </xf>
    <xf numFmtId="0" fontId="0" fillId="0" borderId="0" xfId="0" applyFont="1" applyFill="1" applyAlignment="1" applyProtection="1">
      <alignment horizontal="right" vertical="center"/>
    </xf>
    <xf numFmtId="14" fontId="0" fillId="0" borderId="0" xfId="0" applyNumberFormat="1" applyFont="1" applyAlignment="1" applyProtection="1">
      <alignment vertical="center"/>
    </xf>
    <xf numFmtId="0" fontId="0" fillId="0" borderId="0" xfId="0" applyFont="1" applyAlignment="1" applyProtection="1">
      <alignment vertical="center"/>
    </xf>
    <xf numFmtId="0" fontId="10" fillId="0" borderId="0" xfId="0" applyFont="1" applyBorder="1" applyAlignment="1" applyProtection="1">
      <alignment horizontal="left" vertical="center"/>
    </xf>
    <xf numFmtId="14" fontId="0" fillId="0" borderId="0" xfId="0" applyNumberFormat="1" applyFont="1" applyBorder="1" applyAlignment="1" applyProtection="1">
      <alignment horizontal="left" vertical="center" wrapText="1"/>
    </xf>
    <xf numFmtId="0" fontId="0"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5" xfId="0" applyFont="1" applyBorder="1" applyAlignment="1" applyProtection="1">
      <alignment horizontal="center" vertical="center" wrapText="1"/>
    </xf>
    <xf numFmtId="0" fontId="0" fillId="0" borderId="0" xfId="0" applyFont="1" applyBorder="1" applyAlignment="1" applyProtection="1">
      <alignment horizontal="center" vertical="center"/>
    </xf>
    <xf numFmtId="0" fontId="0" fillId="0" borderId="5" xfId="0" applyNumberFormat="1" applyFont="1" applyBorder="1" applyAlignment="1" applyProtection="1">
      <alignment horizontal="left" vertical="center" wrapText="1"/>
    </xf>
    <xf numFmtId="0" fontId="0" fillId="0" borderId="5" xfId="0" applyNumberFormat="1" applyFont="1" applyBorder="1" applyAlignment="1" applyProtection="1">
      <alignment horizontal="left" vertical="center" shrinkToFit="1"/>
    </xf>
    <xf numFmtId="0" fontId="0" fillId="0" borderId="0" xfId="0" applyFont="1" applyAlignment="1" applyProtection="1">
      <alignment horizontal="center" vertical="center"/>
    </xf>
    <xf numFmtId="0" fontId="0" fillId="0" borderId="0" xfId="0" applyFont="1" applyBorder="1" applyAlignment="1" applyProtection="1">
      <alignment horizontal="left" vertical="center" wrapText="1"/>
    </xf>
    <xf numFmtId="14" fontId="0" fillId="0" borderId="0" xfId="0" applyNumberFormat="1" applyFont="1" applyBorder="1" applyAlignment="1" applyProtection="1">
      <alignment horizontal="left" vertical="center"/>
    </xf>
    <xf numFmtId="0" fontId="0" fillId="3" borderId="5" xfId="0" applyFont="1" applyFill="1" applyBorder="1" applyAlignment="1" applyProtection="1">
      <alignment vertical="center"/>
    </xf>
    <xf numFmtId="0" fontId="0" fillId="0" borderId="0" xfId="0" applyFont="1" applyFill="1" applyBorder="1" applyAlignment="1" applyProtection="1">
      <alignment vertical="center"/>
    </xf>
    <xf numFmtId="0" fontId="0"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left" vertical="center"/>
    </xf>
    <xf numFmtId="0" fontId="0" fillId="0" borderId="0" xfId="0" applyFont="1" applyAlignment="1" applyProtection="1">
      <alignment vertical="center" wrapText="1"/>
    </xf>
    <xf numFmtId="0" fontId="0" fillId="0" borderId="0" xfId="0" applyFont="1" applyAlignment="1" applyProtection="1">
      <alignment vertical="center" wrapText="1"/>
      <protection locked="0"/>
    </xf>
    <xf numFmtId="0" fontId="0" fillId="0" borderId="5" xfId="0" applyFont="1" applyBorder="1" applyAlignment="1" applyProtection="1">
      <alignment horizontal="left" vertical="center"/>
    </xf>
    <xf numFmtId="0" fontId="0" fillId="0" borderId="0" xfId="0" applyFont="1" applyBorder="1" applyAlignment="1" applyProtection="1">
      <alignment horizontal="center" vertical="center" wrapText="1"/>
    </xf>
    <xf numFmtId="0" fontId="18" fillId="0" borderId="0" xfId="0" applyFont="1" applyFill="1" applyBorder="1" applyAlignment="1" applyProtection="1">
      <alignment horizontal="center" vertical="center" wrapText="1"/>
      <protection locked="0"/>
    </xf>
    <xf numFmtId="0" fontId="22" fillId="0" borderId="5" xfId="0" applyFont="1" applyBorder="1" applyAlignment="1" applyProtection="1">
      <alignment horizontal="center" vertical="center"/>
    </xf>
    <xf numFmtId="0" fontId="22" fillId="3" borderId="5" xfId="0" applyFont="1" applyFill="1" applyBorder="1" applyAlignment="1" applyProtection="1">
      <alignment horizontal="center" vertical="center" wrapText="1"/>
    </xf>
    <xf numFmtId="0" fontId="11" fillId="0" borderId="0" xfId="1" applyProtection="1">
      <alignment vertical="center"/>
      <protection locked="0"/>
    </xf>
    <xf numFmtId="0" fontId="0" fillId="0" borderId="5" xfId="0" applyFont="1" applyBorder="1" applyAlignment="1" applyProtection="1">
      <alignment horizontal="left" vertical="center" shrinkToFit="1"/>
    </xf>
    <xf numFmtId="0" fontId="2" fillId="3" borderId="0" xfId="1" applyFont="1" applyFill="1" applyAlignment="1" applyProtection="1">
      <alignment horizontal="left" vertical="center" wrapText="1"/>
    </xf>
    <xf numFmtId="0" fontId="2" fillId="3" borderId="31" xfId="1" applyFont="1" applyFill="1" applyBorder="1" applyAlignment="1" applyProtection="1">
      <alignment vertical="center" wrapText="1"/>
    </xf>
    <xf numFmtId="0" fontId="11" fillId="3" borderId="0" xfId="1" applyFill="1" applyProtection="1">
      <alignment vertical="center"/>
    </xf>
    <xf numFmtId="0" fontId="8" fillId="3" borderId="0" xfId="1" applyFont="1" applyFill="1" applyProtection="1">
      <alignment vertical="center"/>
    </xf>
    <xf numFmtId="0" fontId="15" fillId="3" borderId="0" xfId="1" applyFont="1" applyFill="1" applyProtection="1">
      <alignment vertical="center"/>
    </xf>
    <xf numFmtId="0" fontId="9" fillId="3" borderId="35" xfId="1" applyFont="1" applyFill="1" applyBorder="1" applyAlignment="1" applyProtection="1">
      <alignment horizontal="center" vertical="center"/>
    </xf>
    <xf numFmtId="0" fontId="11" fillId="3" borderId="0" xfId="1" applyFont="1" applyFill="1" applyProtection="1">
      <alignment vertical="center"/>
    </xf>
    <xf numFmtId="0" fontId="9" fillId="3" borderId="5" xfId="1" applyFont="1" applyFill="1" applyBorder="1" applyAlignment="1" applyProtection="1">
      <alignment vertical="center" wrapText="1"/>
    </xf>
    <xf numFmtId="0" fontId="11" fillId="3" borderId="0" xfId="1" applyFill="1" applyAlignment="1" applyProtection="1">
      <alignment horizontal="center" vertical="center"/>
    </xf>
    <xf numFmtId="0" fontId="9" fillId="3" borderId="5" xfId="1" applyFont="1" applyFill="1" applyBorder="1" applyProtection="1">
      <alignment vertical="center"/>
    </xf>
    <xf numFmtId="0" fontId="11" fillId="3" borderId="5" xfId="1" applyFill="1" applyBorder="1" applyProtection="1">
      <alignment vertical="center"/>
    </xf>
    <xf numFmtId="0" fontId="11" fillId="3" borderId="5" xfId="1" applyFill="1" applyBorder="1" applyAlignment="1" applyProtection="1">
      <alignment vertical="center" wrapText="1"/>
    </xf>
    <xf numFmtId="0" fontId="11" fillId="3" borderId="0" xfId="1" applyFill="1" applyAlignment="1" applyProtection="1">
      <alignment horizontal="center" vertical="top"/>
    </xf>
    <xf numFmtId="0" fontId="11" fillId="3" borderId="41" xfId="1" applyFill="1" applyBorder="1" applyAlignment="1" applyProtection="1">
      <alignment vertical="center" wrapText="1"/>
    </xf>
    <xf numFmtId="0" fontId="9" fillId="3" borderId="0" xfId="1" applyFont="1" applyFill="1" applyBorder="1" applyAlignment="1" applyProtection="1">
      <alignment vertical="center" wrapText="1"/>
    </xf>
    <xf numFmtId="0" fontId="11" fillId="3" borderId="0" xfId="1" applyFill="1" applyBorder="1" applyAlignment="1" applyProtection="1">
      <alignment vertical="center" wrapText="1"/>
    </xf>
    <xf numFmtId="0" fontId="11" fillId="3" borderId="0" xfId="1" applyFill="1" applyAlignment="1" applyProtection="1">
      <alignment vertical="center" wrapText="1"/>
    </xf>
    <xf numFmtId="0" fontId="26" fillId="0" borderId="0" xfId="0" applyFont="1" applyAlignment="1" applyProtection="1">
      <alignment vertical="center"/>
    </xf>
    <xf numFmtId="0" fontId="27" fillId="0" borderId="0" xfId="0" applyFont="1" applyAlignment="1">
      <alignment vertical="center"/>
    </xf>
    <xf numFmtId="0" fontId="10" fillId="0" borderId="0" xfId="0" applyFont="1" applyAlignment="1" applyProtection="1">
      <alignment horizontal="center" vertical="center" wrapText="1"/>
    </xf>
    <xf numFmtId="0" fontId="10" fillId="0" borderId="0" xfId="0" applyFont="1" applyAlignment="1" applyProtection="1">
      <alignment horizontal="left" vertical="top"/>
    </xf>
    <xf numFmtId="0" fontId="5" fillId="0" borderId="6" xfId="0" applyFont="1" applyBorder="1" applyAlignment="1" applyProtection="1">
      <alignment horizontal="left" vertical="center"/>
      <protection locked="0"/>
    </xf>
    <xf numFmtId="0" fontId="5" fillId="0" borderId="7" xfId="0" applyFont="1" applyBorder="1" applyAlignment="1" applyProtection="1">
      <alignment horizontal="left" vertical="center"/>
      <protection locked="0"/>
    </xf>
    <xf numFmtId="0" fontId="5" fillId="0" borderId="0" xfId="0" applyFont="1" applyAlignment="1" applyProtection="1">
      <alignment vertical="center"/>
      <protection locked="0"/>
    </xf>
    <xf numFmtId="14" fontId="5" fillId="4" borderId="5" xfId="0" applyNumberFormat="1" applyFont="1" applyFill="1" applyBorder="1" applyAlignment="1" applyProtection="1">
      <alignment vertical="center" wrapText="1"/>
      <protection locked="0"/>
    </xf>
    <xf numFmtId="0" fontId="5" fillId="4" borderId="5" xfId="0" applyFont="1" applyFill="1" applyBorder="1" applyAlignment="1" applyProtection="1">
      <alignment horizontal="center" vertical="center" wrapText="1"/>
      <protection locked="0"/>
    </xf>
    <xf numFmtId="0" fontId="5" fillId="4" borderId="20" xfId="0" applyFont="1" applyFill="1" applyBorder="1" applyAlignment="1" applyProtection="1">
      <alignment horizontal="center" vertical="center" wrapText="1"/>
      <protection locked="0"/>
    </xf>
    <xf numFmtId="0" fontId="5" fillId="4" borderId="5" xfId="0" applyFont="1" applyFill="1" applyBorder="1" applyAlignment="1" applyProtection="1">
      <alignment vertical="center" wrapText="1"/>
      <protection locked="0"/>
    </xf>
    <xf numFmtId="0" fontId="5" fillId="5" borderId="27" xfId="0" applyFont="1" applyFill="1" applyBorder="1" applyAlignment="1" applyProtection="1">
      <alignment horizontal="center" vertical="center"/>
      <protection locked="0"/>
    </xf>
    <xf numFmtId="14" fontId="5" fillId="4" borderId="34" xfId="0" applyNumberFormat="1" applyFont="1" applyFill="1" applyBorder="1" applyAlignment="1" applyProtection="1">
      <alignment vertical="center" wrapText="1"/>
      <protection locked="0"/>
    </xf>
    <xf numFmtId="0" fontId="5" fillId="4" borderId="22" xfId="0" applyFont="1" applyFill="1" applyBorder="1" applyAlignment="1" applyProtection="1">
      <alignment vertical="center" wrapText="1"/>
      <protection locked="0"/>
    </xf>
    <xf numFmtId="0" fontId="5" fillId="4" borderId="34" xfId="0" applyFont="1" applyFill="1" applyBorder="1" applyAlignment="1" applyProtection="1">
      <alignment vertical="center" wrapText="1"/>
      <protection locked="0"/>
    </xf>
    <xf numFmtId="49" fontId="5" fillId="4" borderId="34" xfId="0" applyNumberFormat="1" applyFont="1" applyFill="1" applyBorder="1" applyAlignment="1" applyProtection="1">
      <alignment horizontal="center" vertical="center" wrapText="1"/>
      <protection locked="0"/>
    </xf>
    <xf numFmtId="0" fontId="5" fillId="4" borderId="34" xfId="0" applyFont="1" applyFill="1" applyBorder="1" applyAlignment="1" applyProtection="1">
      <alignment horizontal="center" vertical="center" wrapText="1"/>
      <protection locked="0"/>
    </xf>
    <xf numFmtId="0" fontId="5" fillId="4" borderId="39" xfId="0" applyFont="1" applyFill="1" applyBorder="1" applyAlignment="1" applyProtection="1">
      <alignment vertical="center" wrapText="1"/>
      <protection locked="0"/>
    </xf>
    <xf numFmtId="0" fontId="5" fillId="4" borderId="40" xfId="0" applyFont="1" applyFill="1" applyBorder="1" applyAlignment="1" applyProtection="1">
      <alignment vertical="center" wrapText="1"/>
      <protection locked="0"/>
    </xf>
    <xf numFmtId="0" fontId="5" fillId="4" borderId="20" xfId="0" applyFont="1" applyFill="1" applyBorder="1" applyAlignment="1" applyProtection="1">
      <alignment vertical="center" wrapText="1"/>
      <protection locked="0"/>
    </xf>
    <xf numFmtId="0" fontId="5" fillId="4" borderId="40" xfId="0" applyFont="1" applyFill="1" applyBorder="1" applyAlignment="1" applyProtection="1">
      <alignment horizontal="center" vertical="center" wrapText="1"/>
      <protection locked="0"/>
    </xf>
    <xf numFmtId="49" fontId="5" fillId="4" borderId="40" xfId="0" applyNumberFormat="1" applyFont="1" applyFill="1" applyBorder="1" applyAlignment="1" applyProtection="1">
      <alignment horizontal="center" vertical="center" wrapText="1"/>
      <protection locked="0"/>
    </xf>
    <xf numFmtId="49" fontId="5" fillId="4" borderId="20" xfId="0" applyNumberFormat="1" applyFont="1" applyFill="1" applyBorder="1" applyAlignment="1" applyProtection="1">
      <alignment horizontal="center" vertical="center" wrapText="1"/>
      <protection locked="0"/>
    </xf>
    <xf numFmtId="14" fontId="5" fillId="4" borderId="17" xfId="0" applyNumberFormat="1" applyFont="1" applyFill="1" applyBorder="1" applyAlignment="1" applyProtection="1">
      <alignment vertical="center" wrapText="1"/>
      <protection locked="0"/>
    </xf>
    <xf numFmtId="14" fontId="5" fillId="4" borderId="5" xfId="0" applyNumberFormat="1" applyFont="1" applyFill="1" applyBorder="1" applyAlignment="1" applyProtection="1">
      <alignment vertical="center" wrapText="1"/>
      <protection locked="0"/>
    </xf>
    <xf numFmtId="0" fontId="5" fillId="4" borderId="5" xfId="0" applyFont="1" applyFill="1" applyBorder="1" applyAlignment="1" applyProtection="1">
      <alignment horizontal="center" vertical="center" wrapText="1"/>
      <protection locked="0"/>
    </xf>
    <xf numFmtId="0" fontId="5" fillId="4" borderId="19" xfId="0" applyFont="1" applyFill="1" applyBorder="1" applyAlignment="1" applyProtection="1">
      <alignment horizontal="center" vertical="center" wrapText="1"/>
      <protection locked="0"/>
    </xf>
    <xf numFmtId="0" fontId="5" fillId="4" borderId="20" xfId="0" applyFont="1" applyFill="1" applyBorder="1" applyAlignment="1" applyProtection="1">
      <alignment horizontal="center" vertical="center" wrapText="1"/>
      <protection locked="0"/>
    </xf>
    <xf numFmtId="0" fontId="5" fillId="4" borderId="17" xfId="0" applyFont="1" applyFill="1" applyBorder="1" applyAlignment="1" applyProtection="1">
      <alignment vertical="center" wrapText="1"/>
      <protection locked="0"/>
    </xf>
    <xf numFmtId="0" fontId="5" fillId="4" borderId="5" xfId="0" applyFont="1" applyFill="1" applyBorder="1" applyAlignment="1" applyProtection="1">
      <alignment vertical="center" wrapText="1"/>
      <protection locked="0"/>
    </xf>
    <xf numFmtId="14" fontId="5" fillId="4" borderId="34" xfId="0" applyNumberFormat="1" applyFont="1" applyFill="1" applyBorder="1" applyAlignment="1" applyProtection="1">
      <alignment vertical="center" wrapText="1"/>
      <protection locked="0"/>
    </xf>
    <xf numFmtId="0" fontId="5" fillId="4" borderId="36" xfId="0" applyFont="1" applyFill="1" applyBorder="1" applyAlignment="1" applyProtection="1">
      <alignment vertical="center" wrapText="1"/>
      <protection locked="0"/>
    </xf>
    <xf numFmtId="0" fontId="5" fillId="2" borderId="19" xfId="0" applyFont="1" applyFill="1" applyBorder="1" applyAlignment="1" applyProtection="1">
      <alignment vertical="center" wrapText="1"/>
      <protection locked="0"/>
    </xf>
    <xf numFmtId="0" fontId="5" fillId="4" borderId="34" xfId="0" applyFont="1" applyFill="1" applyBorder="1" applyAlignment="1" applyProtection="1">
      <alignment vertical="center" wrapText="1"/>
      <protection locked="0"/>
    </xf>
    <xf numFmtId="0" fontId="5" fillId="4" borderId="39" xfId="0" applyFont="1" applyFill="1" applyBorder="1" applyAlignment="1" applyProtection="1">
      <alignment vertical="center" wrapText="1"/>
      <protection locked="0"/>
    </xf>
    <xf numFmtId="0" fontId="5" fillId="4" borderId="19" xfId="0" applyFont="1" applyFill="1" applyBorder="1" applyAlignment="1" applyProtection="1">
      <alignment vertical="center" wrapText="1"/>
      <protection locked="0"/>
    </xf>
    <xf numFmtId="0" fontId="5" fillId="4" borderId="40" xfId="0" applyFont="1" applyFill="1" applyBorder="1" applyAlignment="1" applyProtection="1">
      <alignment vertical="center" wrapText="1"/>
      <protection locked="0"/>
    </xf>
    <xf numFmtId="0" fontId="5" fillId="4" borderId="20" xfId="0" applyFont="1" applyFill="1" applyBorder="1" applyAlignment="1" applyProtection="1">
      <alignment vertical="center" wrapText="1"/>
      <protection locked="0"/>
    </xf>
    <xf numFmtId="0" fontId="5" fillId="4" borderId="40" xfId="0" applyFont="1" applyFill="1" applyBorder="1" applyAlignment="1" applyProtection="1">
      <alignment horizontal="center" vertical="center" wrapText="1"/>
      <protection locked="0"/>
    </xf>
    <xf numFmtId="0" fontId="5" fillId="2" borderId="40" xfId="0" applyFont="1" applyFill="1" applyBorder="1" applyAlignment="1" applyProtection="1">
      <alignment vertical="center" wrapText="1"/>
      <protection locked="0"/>
    </xf>
    <xf numFmtId="0" fontId="30" fillId="4" borderId="40" xfId="2" applyFill="1" applyBorder="1" applyAlignment="1" applyProtection="1">
      <alignment vertical="center" wrapText="1"/>
      <protection locked="0"/>
    </xf>
    <xf numFmtId="0" fontId="30" fillId="0" borderId="0" xfId="2"/>
    <xf numFmtId="177" fontId="5" fillId="4" borderId="34" xfId="0" applyNumberFormat="1" applyFont="1" applyFill="1" applyBorder="1" applyAlignment="1" applyProtection="1">
      <alignment vertical="center" wrapText="1"/>
      <protection locked="0"/>
    </xf>
    <xf numFmtId="177" fontId="5" fillId="4" borderId="5" xfId="0" applyNumberFormat="1" applyFont="1" applyFill="1" applyBorder="1" applyAlignment="1" applyProtection="1">
      <alignment vertical="center" wrapText="1"/>
      <protection locked="0"/>
    </xf>
    <xf numFmtId="14" fontId="5" fillId="4" borderId="17" xfId="0" applyNumberFormat="1" applyFont="1" applyFill="1" applyBorder="1" applyAlignment="1" applyProtection="1">
      <alignment vertical="center" wrapText="1"/>
      <protection locked="0"/>
    </xf>
    <xf numFmtId="0" fontId="5" fillId="4" borderId="17" xfId="0" applyFont="1" applyFill="1" applyBorder="1" applyAlignment="1" applyProtection="1">
      <alignment horizontal="center" vertical="center" wrapText="1"/>
      <protection locked="0"/>
    </xf>
    <xf numFmtId="0" fontId="5" fillId="4" borderId="17" xfId="0" applyFont="1" applyFill="1" applyBorder="1" applyAlignment="1" applyProtection="1">
      <alignment vertical="center" wrapText="1"/>
      <protection locked="0"/>
    </xf>
    <xf numFmtId="0" fontId="5" fillId="4" borderId="36" xfId="0" applyFont="1" applyFill="1" applyBorder="1" applyAlignment="1" applyProtection="1">
      <alignment vertical="center" wrapText="1"/>
      <protection locked="0"/>
    </xf>
    <xf numFmtId="0" fontId="5" fillId="4" borderId="34" xfId="0" applyFont="1" applyFill="1" applyBorder="1" applyAlignment="1" applyProtection="1">
      <alignment vertical="center" wrapText="1"/>
      <protection locked="0"/>
    </xf>
    <xf numFmtId="0" fontId="5" fillId="4" borderId="34" xfId="0" applyFont="1" applyFill="1" applyBorder="1" applyAlignment="1" applyProtection="1">
      <alignment horizontal="center" vertical="center" wrapText="1"/>
      <protection locked="0"/>
    </xf>
    <xf numFmtId="0" fontId="5" fillId="4" borderId="39" xfId="0" applyFont="1" applyFill="1" applyBorder="1" applyAlignment="1" applyProtection="1">
      <alignment vertical="center" wrapText="1"/>
      <protection locked="0"/>
    </xf>
    <xf numFmtId="177" fontId="5" fillId="4" borderId="34" xfId="0" applyNumberFormat="1" applyFont="1" applyFill="1" applyBorder="1" applyAlignment="1" applyProtection="1">
      <alignment vertical="center" wrapText="1"/>
      <protection locked="0"/>
    </xf>
    <xf numFmtId="0" fontId="5" fillId="0" borderId="40" xfId="0" applyFont="1" applyFill="1" applyBorder="1" applyAlignment="1" applyProtection="1">
      <alignment vertical="center" wrapText="1"/>
      <protection locked="0"/>
    </xf>
    <xf numFmtId="0" fontId="5" fillId="0" borderId="0" xfId="0" applyFont="1" applyFill="1" applyAlignment="1" applyProtection="1">
      <alignment vertical="center"/>
      <protection locked="0"/>
    </xf>
    <xf numFmtId="0" fontId="5" fillId="0" borderId="0" xfId="0" applyFont="1" applyFill="1" applyAlignment="1" applyProtection="1">
      <alignment horizontal="left" vertical="center"/>
      <protection locked="0"/>
    </xf>
    <xf numFmtId="14" fontId="5" fillId="4" borderId="34" xfId="0" applyNumberFormat="1" applyFont="1" applyFill="1" applyBorder="1" applyAlignment="1" applyProtection="1">
      <alignment vertical="center" wrapText="1"/>
      <protection locked="0"/>
    </xf>
    <xf numFmtId="0" fontId="5" fillId="4" borderId="34" xfId="0" applyFont="1" applyFill="1" applyBorder="1" applyAlignment="1" applyProtection="1">
      <alignment vertical="center" wrapText="1"/>
      <protection locked="0"/>
    </xf>
    <xf numFmtId="14" fontId="5" fillId="4" borderId="34" xfId="0" applyNumberFormat="1" applyFont="1" applyFill="1" applyBorder="1" applyAlignment="1" applyProtection="1">
      <alignment vertical="center" wrapText="1"/>
      <protection locked="0"/>
    </xf>
    <xf numFmtId="0" fontId="5" fillId="4" borderId="34" xfId="0" applyFont="1" applyFill="1" applyBorder="1" applyAlignment="1" applyProtection="1">
      <alignment vertical="center" wrapText="1"/>
      <protection locked="0"/>
    </xf>
    <xf numFmtId="0" fontId="5" fillId="4" borderId="34" xfId="0" applyFont="1" applyFill="1" applyBorder="1" applyAlignment="1" applyProtection="1">
      <alignment vertical="center" wrapText="1"/>
      <protection locked="0"/>
    </xf>
    <xf numFmtId="14" fontId="5" fillId="4" borderId="34" xfId="0" applyNumberFormat="1" applyFont="1" applyFill="1" applyBorder="1" applyAlignment="1" applyProtection="1">
      <alignment vertical="center" wrapText="1"/>
      <protection locked="0"/>
    </xf>
    <xf numFmtId="14" fontId="5" fillId="4" borderId="5" xfId="0" applyNumberFormat="1" applyFont="1" applyFill="1" applyBorder="1" applyAlignment="1" applyProtection="1">
      <alignment vertical="center" wrapText="1"/>
      <protection locked="0"/>
    </xf>
    <xf numFmtId="0" fontId="5" fillId="4" borderId="5" xfId="0" applyFont="1" applyFill="1" applyBorder="1" applyAlignment="1" applyProtection="1">
      <alignment vertical="center" wrapText="1"/>
      <protection locked="0"/>
    </xf>
    <xf numFmtId="0" fontId="5" fillId="4" borderId="34" xfId="0" applyFont="1" applyFill="1" applyBorder="1" applyAlignment="1" applyProtection="1">
      <alignment vertical="center" wrapText="1"/>
      <protection locked="0"/>
    </xf>
    <xf numFmtId="0" fontId="0" fillId="0" borderId="0" xfId="0" applyFont="1" applyFill="1" applyAlignment="1" applyProtection="1">
      <alignment vertical="center"/>
    </xf>
    <xf numFmtId="0" fontId="0" fillId="0" borderId="0" xfId="0" applyFont="1" applyFill="1" applyAlignment="1" applyProtection="1">
      <alignment horizontal="left" vertical="center"/>
    </xf>
    <xf numFmtId="0" fontId="10" fillId="0" borderId="0" xfId="0" applyFont="1" applyFill="1" applyBorder="1" applyAlignment="1" applyProtection="1">
      <alignment horizontal="left" vertical="center"/>
    </xf>
    <xf numFmtId="0" fontId="0" fillId="0" borderId="0" xfId="0" applyFont="1" applyFill="1" applyBorder="1" applyAlignment="1" applyProtection="1">
      <alignment horizontal="left" vertical="center" wrapText="1"/>
    </xf>
    <xf numFmtId="14" fontId="0" fillId="0" borderId="0" xfId="0" applyNumberFormat="1" applyFont="1" applyFill="1" applyBorder="1" applyAlignment="1" applyProtection="1">
      <alignment horizontal="left" vertical="center"/>
    </xf>
    <xf numFmtId="0" fontId="0" fillId="0" borderId="5" xfId="0" applyFont="1" applyFill="1" applyBorder="1" applyAlignment="1" applyProtection="1">
      <alignment horizontal="center" vertical="center" wrapText="1"/>
    </xf>
    <xf numFmtId="0" fontId="0" fillId="0" borderId="5" xfId="0" applyFont="1" applyFill="1" applyBorder="1" applyAlignment="1" applyProtection="1">
      <alignment vertical="center"/>
    </xf>
    <xf numFmtId="0" fontId="22" fillId="0" borderId="5" xfId="0" applyFont="1" applyFill="1" applyBorder="1" applyAlignment="1" applyProtection="1">
      <alignment horizontal="center" vertical="center" wrapText="1"/>
    </xf>
    <xf numFmtId="0" fontId="26" fillId="0" borderId="0" xfId="0" applyFont="1" applyBorder="1" applyAlignment="1" applyProtection="1">
      <alignment horizontal="left" vertical="center"/>
    </xf>
    <xf numFmtId="14" fontId="27" fillId="0" borderId="0" xfId="0" applyNumberFormat="1" applyFont="1" applyBorder="1" applyAlignment="1" applyProtection="1">
      <alignment horizontal="left" vertical="center" wrapText="1"/>
    </xf>
    <xf numFmtId="0" fontId="27" fillId="0" borderId="0" xfId="0" applyFont="1" applyBorder="1" applyAlignment="1" applyProtection="1">
      <alignment horizontal="left" vertical="center"/>
    </xf>
    <xf numFmtId="0" fontId="27" fillId="0" borderId="0" xfId="0" applyFont="1" applyBorder="1" applyAlignment="1" applyProtection="1">
      <alignment vertical="center"/>
    </xf>
    <xf numFmtId="0" fontId="27" fillId="0" borderId="0" xfId="0" applyFont="1" applyAlignment="1" applyProtection="1">
      <alignment vertical="center"/>
    </xf>
    <xf numFmtId="0" fontId="27" fillId="0" borderId="0" xfId="0" applyFont="1" applyAlignment="1" applyProtection="1">
      <alignment horizontal="left" vertical="center"/>
    </xf>
    <xf numFmtId="0" fontId="26" fillId="0" borderId="0" xfId="0" applyFont="1" applyFill="1" applyBorder="1" applyAlignment="1" applyProtection="1">
      <alignment horizontal="left" vertical="center"/>
    </xf>
    <xf numFmtId="0" fontId="27" fillId="0" borderId="0" xfId="0" applyFont="1" applyFill="1" applyBorder="1" applyAlignment="1" applyProtection="1">
      <alignment horizontal="left" vertical="center"/>
    </xf>
    <xf numFmtId="0" fontId="27" fillId="0" borderId="0" xfId="0" applyFont="1" applyFill="1" applyBorder="1" applyAlignment="1" applyProtection="1">
      <alignment horizontal="left" vertical="center" wrapText="1"/>
    </xf>
    <xf numFmtId="14" fontId="27" fillId="0" borderId="0" xfId="0" applyNumberFormat="1" applyFont="1" applyFill="1" applyBorder="1" applyAlignment="1" applyProtection="1">
      <alignment horizontal="left" vertical="center"/>
    </xf>
    <xf numFmtId="0" fontId="27" fillId="0" borderId="0" xfId="0" applyFont="1" applyFill="1" applyAlignment="1" applyProtection="1">
      <alignment vertical="center"/>
    </xf>
    <xf numFmtId="0" fontId="27" fillId="0" borderId="0" xfId="0" applyFont="1" applyFill="1" applyAlignment="1" applyProtection="1">
      <alignment horizontal="left" vertical="center"/>
    </xf>
    <xf numFmtId="0" fontId="27" fillId="0" borderId="5" xfId="0" applyFont="1" applyBorder="1" applyAlignment="1" applyProtection="1">
      <alignment horizontal="center" vertical="center" wrapText="1"/>
    </xf>
    <xf numFmtId="0" fontId="27" fillId="0" borderId="5" xfId="0" applyFont="1" applyFill="1" applyBorder="1" applyAlignment="1" applyProtection="1">
      <alignment horizontal="center" vertical="center" wrapText="1"/>
    </xf>
    <xf numFmtId="0" fontId="27" fillId="3" borderId="5" xfId="0" applyFont="1" applyFill="1" applyBorder="1" applyAlignment="1" applyProtection="1">
      <alignment horizontal="center" vertical="center" wrapText="1"/>
    </xf>
    <xf numFmtId="0" fontId="32" fillId="3" borderId="0" xfId="0" applyFont="1" applyFill="1" applyAlignment="1">
      <alignment vertical="center"/>
    </xf>
    <xf numFmtId="0" fontId="33" fillId="0" borderId="0" xfId="0" applyFont="1"/>
    <xf numFmtId="0" fontId="5" fillId="3" borderId="0" xfId="0" applyFont="1" applyFill="1" applyAlignment="1">
      <alignment horizontal="left" vertical="center"/>
    </xf>
    <xf numFmtId="0" fontId="5" fillId="3" borderId="0" xfId="0" applyFont="1" applyFill="1" applyAlignment="1">
      <alignment horizontal="right" vertical="center"/>
    </xf>
    <xf numFmtId="14" fontId="5" fillId="3" borderId="7" xfId="0" applyNumberFormat="1" applyFont="1" applyFill="1" applyBorder="1" applyAlignment="1">
      <alignment horizontal="left" vertical="center"/>
    </xf>
    <xf numFmtId="0" fontId="19" fillId="0" borderId="0" xfId="0" applyFont="1" applyAlignment="1">
      <alignment horizontal="left" vertical="center" wrapText="1"/>
    </xf>
    <xf numFmtId="14" fontId="19" fillId="0" borderId="0" xfId="0" applyNumberFormat="1" applyFont="1" applyAlignment="1">
      <alignment horizontal="left" vertical="center" wrapText="1"/>
    </xf>
    <xf numFmtId="0" fontId="5" fillId="3" borderId="0" xfId="0" applyFont="1" applyFill="1" applyAlignment="1">
      <alignment horizontal="left" vertical="center" wrapText="1"/>
    </xf>
    <xf numFmtId="0" fontId="5" fillId="3" borderId="0" xfId="0" applyFont="1" applyFill="1" applyAlignment="1">
      <alignment vertical="center"/>
    </xf>
    <xf numFmtId="0" fontId="5" fillId="3" borderId="0" xfId="0" applyFont="1" applyFill="1" applyAlignment="1">
      <alignment horizontal="right" vertical="center" wrapText="1"/>
    </xf>
    <xf numFmtId="0" fontId="5" fillId="3" borderId="7" xfId="0" applyFont="1" applyFill="1" applyBorder="1" applyAlignment="1">
      <alignment vertical="center" wrapText="1"/>
    </xf>
    <xf numFmtId="0" fontId="0" fillId="3" borderId="7" xfId="0" applyFill="1" applyBorder="1" applyAlignment="1">
      <alignment vertical="center"/>
    </xf>
    <xf numFmtId="0" fontId="5" fillId="3" borderId="6" xfId="0" applyFont="1" applyFill="1" applyBorder="1" applyAlignment="1">
      <alignment vertical="center" wrapText="1"/>
    </xf>
    <xf numFmtId="0" fontId="5" fillId="3" borderId="41" xfId="0" applyFont="1" applyFill="1" applyBorder="1" applyAlignment="1">
      <alignment vertical="center" wrapText="1"/>
    </xf>
    <xf numFmtId="0" fontId="0" fillId="3" borderId="6" xfId="0" applyFill="1" applyBorder="1" applyAlignment="1">
      <alignment vertical="center"/>
    </xf>
    <xf numFmtId="0" fontId="5" fillId="3" borderId="6" xfId="0" applyFont="1" applyFill="1" applyBorder="1" applyAlignment="1">
      <alignment horizontal="left" vertical="center" wrapText="1"/>
    </xf>
    <xf numFmtId="0" fontId="5" fillId="3" borderId="6" xfId="0" applyFont="1" applyFill="1" applyBorder="1" applyAlignment="1">
      <alignment horizontal="center" vertical="center" wrapText="1"/>
    </xf>
    <xf numFmtId="0" fontId="5" fillId="3" borderId="6" xfId="0" applyFont="1" applyFill="1" applyBorder="1" applyAlignment="1">
      <alignment vertical="center"/>
    </xf>
    <xf numFmtId="0" fontId="0" fillId="3" borderId="0" xfId="0" applyFill="1" applyAlignment="1">
      <alignment vertical="center"/>
    </xf>
    <xf numFmtId="0" fontId="4" fillId="3" borderId="0" xfId="0" applyFont="1" applyFill="1" applyAlignment="1">
      <alignment horizontal="left" vertical="center"/>
    </xf>
    <xf numFmtId="0" fontId="5" fillId="3" borderId="8" xfId="0" applyFont="1" applyFill="1" applyBorder="1" applyAlignment="1">
      <alignment vertical="center" wrapText="1"/>
    </xf>
    <xf numFmtId="0" fontId="5" fillId="3" borderId="9"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26" xfId="0" applyFont="1" applyFill="1" applyBorder="1" applyAlignment="1">
      <alignment horizontal="center" vertical="center" wrapText="1"/>
    </xf>
    <xf numFmtId="14" fontId="5" fillId="3" borderId="17" xfId="0" applyNumberFormat="1" applyFont="1" applyFill="1" applyBorder="1" applyAlignment="1">
      <alignment vertical="center" wrapText="1"/>
    </xf>
    <xf numFmtId="0" fontId="5" fillId="3" borderId="17" xfId="0" applyFont="1" applyFill="1" applyBorder="1" applyAlignment="1">
      <alignment vertical="center" wrapText="1"/>
    </xf>
    <xf numFmtId="0" fontId="5" fillId="3" borderId="40" xfId="0" applyFont="1" applyFill="1" applyBorder="1" applyAlignment="1">
      <alignment horizontal="left" vertical="center" wrapText="1"/>
    </xf>
    <xf numFmtId="0" fontId="5" fillId="3" borderId="5" xfId="0" applyFont="1" applyFill="1" applyBorder="1" applyAlignment="1">
      <alignment horizontal="center" vertical="center" wrapText="1"/>
    </xf>
    <xf numFmtId="0" fontId="5" fillId="3" borderId="17" xfId="0" applyFont="1" applyFill="1" applyBorder="1" applyAlignment="1">
      <alignment horizontal="left" vertical="center" wrapText="1"/>
    </xf>
    <xf numFmtId="0" fontId="5" fillId="3" borderId="19" xfId="0" applyFont="1" applyFill="1" applyBorder="1" applyAlignment="1">
      <alignment horizontal="left" vertical="center" wrapText="1"/>
    </xf>
    <xf numFmtId="0" fontId="5" fillId="3" borderId="36" xfId="0" applyFont="1" applyFill="1" applyBorder="1" applyAlignment="1">
      <alignment horizontal="left" vertical="center" wrapText="1"/>
    </xf>
    <xf numFmtId="0" fontId="5" fillId="3" borderId="27" xfId="0" applyFont="1" applyFill="1" applyBorder="1" applyAlignment="1">
      <alignment horizontal="center" vertical="center" wrapText="1"/>
    </xf>
    <xf numFmtId="14" fontId="5" fillId="3" borderId="5" xfId="0" applyNumberFormat="1" applyFont="1" applyFill="1" applyBorder="1" applyAlignment="1">
      <alignment vertical="center" wrapText="1"/>
    </xf>
    <xf numFmtId="0" fontId="5" fillId="3" borderId="5" xfId="0" applyFont="1" applyFill="1" applyBorder="1" applyAlignment="1">
      <alignment vertical="center" wrapText="1"/>
    </xf>
    <xf numFmtId="0" fontId="5" fillId="3" borderId="20" xfId="0" applyFont="1" applyFill="1" applyBorder="1" applyAlignment="1">
      <alignment horizontal="left" vertical="center" wrapText="1"/>
    </xf>
    <xf numFmtId="0" fontId="5" fillId="3" borderId="5" xfId="0" applyFont="1" applyFill="1" applyBorder="1" applyAlignment="1">
      <alignment horizontal="left" vertical="center" wrapText="1"/>
    </xf>
    <xf numFmtId="0" fontId="5" fillId="3" borderId="22" xfId="0" applyFont="1" applyFill="1" applyBorder="1" applyAlignment="1">
      <alignment horizontal="left" vertical="center" wrapText="1"/>
    </xf>
    <xf numFmtId="0" fontId="16" fillId="3" borderId="22" xfId="0" applyFont="1" applyFill="1" applyBorder="1" applyAlignment="1">
      <alignment horizontal="left" vertical="center" wrapText="1"/>
    </xf>
    <xf numFmtId="0" fontId="5" fillId="3" borderId="42" xfId="0" applyFont="1" applyFill="1" applyBorder="1" applyAlignment="1">
      <alignment horizontal="left" vertical="center" wrapText="1"/>
    </xf>
    <xf numFmtId="0" fontId="5" fillId="3" borderId="43" xfId="0" applyFont="1" applyFill="1" applyBorder="1" applyAlignment="1">
      <alignment horizontal="left" vertical="center" wrapText="1"/>
    </xf>
    <xf numFmtId="0" fontId="5" fillId="3" borderId="44" xfId="0" applyFont="1" applyFill="1" applyBorder="1" applyAlignment="1">
      <alignment horizontal="left" vertical="center" wrapText="1"/>
    </xf>
    <xf numFmtId="0" fontId="5" fillId="3" borderId="3" xfId="0" applyFont="1" applyFill="1" applyBorder="1" applyAlignment="1">
      <alignment horizontal="center" vertical="center" wrapText="1"/>
    </xf>
    <xf numFmtId="14" fontId="5" fillId="3" borderId="18" xfId="0" applyNumberFormat="1" applyFont="1" applyFill="1" applyBorder="1" applyAlignment="1">
      <alignment vertical="center" wrapText="1"/>
    </xf>
    <xf numFmtId="0" fontId="5" fillId="3" borderId="18"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5" fillId="3" borderId="18" xfId="0" applyFont="1" applyFill="1" applyBorder="1" applyAlignment="1">
      <alignment horizontal="center" vertical="center" wrapText="1"/>
    </xf>
    <xf numFmtId="0" fontId="5" fillId="3" borderId="37" xfId="0" applyFont="1" applyFill="1" applyBorder="1" applyAlignment="1">
      <alignment horizontal="left" vertical="center" wrapText="1"/>
    </xf>
    <xf numFmtId="0" fontId="5" fillId="6" borderId="2" xfId="0" applyFont="1" applyFill="1" applyBorder="1" applyAlignment="1">
      <alignment horizontal="center" vertical="center" wrapText="1"/>
    </xf>
    <xf numFmtId="0" fontId="5" fillId="6" borderId="19" xfId="0" applyFont="1" applyFill="1" applyBorder="1" applyAlignment="1">
      <alignment horizontal="left" vertical="center" wrapText="1"/>
    </xf>
    <xf numFmtId="0" fontId="5" fillId="3" borderId="34" xfId="0" applyFont="1" applyFill="1" applyBorder="1" applyAlignment="1">
      <alignment horizontal="left" vertical="center" wrapText="1"/>
    </xf>
    <xf numFmtId="0" fontId="5" fillId="6" borderId="20" xfId="0" applyFont="1" applyFill="1" applyBorder="1" applyAlignment="1">
      <alignment horizontal="left" vertical="center" wrapText="1"/>
    </xf>
    <xf numFmtId="0" fontId="5" fillId="3" borderId="45" xfId="0" applyFont="1" applyFill="1" applyBorder="1" applyAlignment="1">
      <alignment horizontal="center" vertical="center" wrapText="1"/>
    </xf>
    <xf numFmtId="14" fontId="5" fillId="3" borderId="42" xfId="0" applyNumberFormat="1" applyFont="1" applyFill="1" applyBorder="1" applyAlignment="1">
      <alignment vertical="center" wrapText="1"/>
    </xf>
    <xf numFmtId="0" fontId="5" fillId="6" borderId="43" xfId="0" applyFont="1" applyFill="1" applyBorder="1" applyAlignment="1">
      <alignment horizontal="left" vertical="center" wrapText="1"/>
    </xf>
    <xf numFmtId="0" fontId="5" fillId="3" borderId="42" xfId="0" applyFont="1" applyFill="1" applyBorder="1" applyAlignment="1">
      <alignment horizontal="center" vertical="center" wrapText="1"/>
    </xf>
    <xf numFmtId="0" fontId="5" fillId="3" borderId="50" xfId="0" applyFont="1" applyFill="1" applyBorder="1" applyAlignment="1">
      <alignment horizontal="left" vertical="center" wrapText="1"/>
    </xf>
    <xf numFmtId="0" fontId="5" fillId="6" borderId="21" xfId="0" applyFont="1" applyFill="1" applyBorder="1" applyAlignment="1">
      <alignment horizontal="left" vertical="center" wrapText="1"/>
    </xf>
    <xf numFmtId="0" fontId="5" fillId="6" borderId="40" xfId="0" applyFont="1" applyFill="1" applyBorder="1" applyAlignment="1">
      <alignment horizontal="left" vertical="center" wrapText="1"/>
    </xf>
    <xf numFmtId="0" fontId="5" fillId="3" borderId="22" xfId="0" applyFont="1" applyFill="1" applyBorder="1" applyAlignment="1">
      <alignment vertical="center" wrapText="1"/>
    </xf>
    <xf numFmtId="0" fontId="5" fillId="3" borderId="42" xfId="0" applyFont="1" applyFill="1" applyBorder="1" applyAlignment="1">
      <alignment vertical="center" wrapText="1"/>
    </xf>
    <xf numFmtId="0" fontId="5" fillId="6" borderId="18" xfId="0" applyFont="1" applyFill="1" applyBorder="1" applyAlignment="1">
      <alignment horizontal="left" vertical="center" wrapText="1"/>
    </xf>
    <xf numFmtId="0" fontId="5" fillId="3" borderId="46" xfId="0" applyFont="1" applyFill="1" applyBorder="1" applyAlignment="1">
      <alignment horizontal="center" vertical="center" wrapText="1"/>
    </xf>
    <xf numFmtId="14" fontId="5" fillId="3" borderId="47" xfId="0" applyNumberFormat="1" applyFont="1" applyFill="1" applyBorder="1" applyAlignment="1">
      <alignment vertical="center" wrapText="1"/>
    </xf>
    <xf numFmtId="0" fontId="5" fillId="3" borderId="47" xfId="0" applyFont="1" applyFill="1" applyBorder="1" applyAlignment="1">
      <alignment vertical="center" wrapText="1"/>
    </xf>
    <xf numFmtId="0" fontId="5" fillId="3" borderId="34" xfId="0" applyFont="1" applyFill="1" applyBorder="1" applyAlignment="1">
      <alignment vertical="center" wrapText="1"/>
    </xf>
    <xf numFmtId="0" fontId="5" fillId="3" borderId="47" xfId="0" applyFont="1" applyFill="1" applyBorder="1" applyAlignment="1">
      <alignment horizontal="left" vertical="center" wrapText="1"/>
    </xf>
    <xf numFmtId="0" fontId="5" fillId="3" borderId="4" xfId="0" applyFont="1" applyFill="1" applyBorder="1" applyAlignment="1">
      <alignment horizontal="center" vertical="center" wrapText="1"/>
    </xf>
    <xf numFmtId="0" fontId="12" fillId="3" borderId="18" xfId="0" applyFont="1" applyFill="1" applyBorder="1" applyAlignment="1">
      <alignment vertical="center" wrapText="1"/>
    </xf>
    <xf numFmtId="0" fontId="5" fillId="3" borderId="48" xfId="0" applyFont="1" applyFill="1" applyBorder="1" applyAlignment="1">
      <alignment horizontal="left" vertical="center" wrapText="1"/>
    </xf>
    <xf numFmtId="0" fontId="5" fillId="3" borderId="49" xfId="0" applyFont="1" applyFill="1" applyBorder="1" applyAlignment="1">
      <alignment horizontal="left" vertical="center" wrapText="1"/>
    </xf>
    <xf numFmtId="14" fontId="5" fillId="3" borderId="0" xfId="0" applyNumberFormat="1" applyFont="1" applyFill="1" applyAlignment="1">
      <alignment horizontal="left" vertical="center" wrapText="1"/>
    </xf>
    <xf numFmtId="0" fontId="5" fillId="3" borderId="0" xfId="0" applyFont="1" applyFill="1" applyAlignment="1">
      <alignment vertical="center" wrapText="1"/>
    </xf>
    <xf numFmtId="0" fontId="4" fillId="0" borderId="0" xfId="0" applyFont="1" applyAlignment="1">
      <alignment horizontal="left" vertical="center"/>
    </xf>
    <xf numFmtId="14" fontId="5" fillId="0" borderId="0" xfId="0" applyNumberFormat="1" applyFont="1" applyAlignment="1">
      <alignment horizontal="left" vertical="center" wrapText="1"/>
    </xf>
    <xf numFmtId="0" fontId="5" fillId="0" borderId="0" xfId="0" applyFont="1" applyAlignment="1">
      <alignment horizontal="left" vertical="center"/>
    </xf>
    <xf numFmtId="0" fontId="5" fillId="0" borderId="0" xfId="0" applyFont="1" applyAlignment="1">
      <alignment vertical="center"/>
    </xf>
    <xf numFmtId="0" fontId="5" fillId="3" borderId="20" xfId="0" applyFont="1" applyFill="1" applyBorder="1" applyAlignment="1">
      <alignment horizontal="center" vertical="center" wrapText="1"/>
    </xf>
    <xf numFmtId="0" fontId="0" fillId="3" borderId="6" xfId="0" applyFill="1" applyBorder="1" applyAlignment="1">
      <alignment horizontal="center" vertical="center" wrapText="1"/>
    </xf>
    <xf numFmtId="0" fontId="5" fillId="3" borderId="6" xfId="0" applyFont="1" applyFill="1" applyBorder="1" applyAlignment="1">
      <alignment horizontal="center" vertical="center"/>
    </xf>
    <xf numFmtId="0" fontId="0" fillId="3" borderId="29" xfId="0" applyFill="1" applyBorder="1" applyAlignment="1">
      <alignment horizontal="center" vertical="center"/>
    </xf>
    <xf numFmtId="0" fontId="0" fillId="3" borderId="0" xfId="0" applyFill="1" applyAlignment="1">
      <alignment horizontal="center" vertical="center"/>
    </xf>
    <xf numFmtId="0" fontId="21" fillId="3" borderId="5" xfId="0" applyFont="1" applyFill="1" applyBorder="1" applyAlignment="1">
      <alignment horizontal="center" vertical="center"/>
    </xf>
    <xf numFmtId="0" fontId="21" fillId="3" borderId="5" xfId="0" applyFont="1" applyFill="1" applyBorder="1" applyAlignment="1">
      <alignment horizontal="center" vertical="center" wrapText="1"/>
    </xf>
    <xf numFmtId="0" fontId="5" fillId="3" borderId="20" xfId="0" applyFont="1" applyFill="1" applyBorder="1" applyAlignment="1">
      <alignment horizontal="left" vertical="center"/>
    </xf>
    <xf numFmtId="0" fontId="5" fillId="3" borderId="6" xfId="0" applyFont="1" applyFill="1" applyBorder="1" applyAlignment="1">
      <alignment horizontal="left" vertical="center"/>
    </xf>
    <xf numFmtId="0" fontId="0" fillId="3" borderId="6" xfId="0" applyFill="1" applyBorder="1" applyAlignment="1">
      <alignment horizontal="left" vertical="center"/>
    </xf>
    <xf numFmtId="0" fontId="0" fillId="3" borderId="29" xfId="0" applyFill="1" applyBorder="1" applyAlignment="1">
      <alignment horizontal="left" vertical="center"/>
    </xf>
    <xf numFmtId="0" fontId="0" fillId="3" borderId="0" xfId="0" applyFill="1" applyAlignment="1">
      <alignment horizontal="left" vertical="center"/>
    </xf>
    <xf numFmtId="0" fontId="5" fillId="3" borderId="20" xfId="0" applyFont="1" applyFill="1" applyBorder="1" applyAlignment="1">
      <alignment vertical="center"/>
    </xf>
    <xf numFmtId="14" fontId="5" fillId="3" borderId="0" xfId="0" applyNumberFormat="1" applyFont="1" applyFill="1" applyAlignment="1">
      <alignment horizontal="left" vertical="center"/>
    </xf>
    <xf numFmtId="0" fontId="5" fillId="3" borderId="0" xfId="0" applyFont="1" applyFill="1" applyAlignment="1">
      <alignment horizontal="center" vertical="center" wrapText="1"/>
    </xf>
    <xf numFmtId="0" fontId="5" fillId="3" borderId="5" xfId="0" applyFont="1" applyFill="1" applyBorder="1" applyAlignment="1">
      <alignment vertical="center"/>
    </xf>
    <xf numFmtId="0" fontId="5" fillId="3" borderId="0" xfId="0" applyFont="1" applyFill="1" applyAlignment="1">
      <alignment horizontal="center" vertical="center"/>
    </xf>
    <xf numFmtId="0" fontId="5" fillId="0" borderId="0" xfId="0" applyFont="1" applyAlignment="1">
      <alignment horizontal="right" vertical="center" wrapText="1"/>
    </xf>
    <xf numFmtId="0" fontId="5" fillId="3" borderId="28" xfId="0" applyFont="1" applyFill="1" applyBorder="1" applyAlignment="1">
      <alignment vertical="center"/>
    </xf>
    <xf numFmtId="0" fontId="5" fillId="3" borderId="30" xfId="0" applyFont="1" applyFill="1" applyBorder="1" applyAlignment="1">
      <alignment horizontal="left" vertical="center"/>
    </xf>
    <xf numFmtId="0" fontId="5" fillId="3" borderId="13" xfId="0" applyFont="1" applyFill="1" applyBorder="1" applyAlignment="1">
      <alignment horizontal="left" vertical="center"/>
    </xf>
    <xf numFmtId="0" fontId="5" fillId="3" borderId="14" xfId="0" applyFont="1" applyFill="1" applyBorder="1" applyAlignment="1">
      <alignment horizontal="left" vertical="center"/>
    </xf>
    <xf numFmtId="0" fontId="5" fillId="3" borderId="32" xfId="0" applyFont="1" applyFill="1" applyBorder="1" applyAlignment="1">
      <alignment vertical="center"/>
    </xf>
    <xf numFmtId="0" fontId="5" fillId="3" borderId="33" xfId="0" applyFont="1" applyFill="1" applyBorder="1" applyAlignment="1">
      <alignment horizontal="left" vertical="center"/>
    </xf>
    <xf numFmtId="0" fontId="5" fillId="3" borderId="11" xfId="0" applyFont="1" applyFill="1" applyBorder="1" applyAlignment="1">
      <alignment horizontal="left" vertical="center"/>
    </xf>
    <xf numFmtId="0" fontId="5" fillId="3" borderId="12" xfId="0" applyFont="1" applyFill="1" applyBorder="1" applyAlignment="1">
      <alignment horizontal="left" vertical="center"/>
    </xf>
    <xf numFmtId="0" fontId="5" fillId="3" borderId="32" xfId="0" applyFont="1" applyFill="1" applyBorder="1" applyAlignment="1">
      <alignment vertical="center" shrinkToFit="1"/>
    </xf>
    <xf numFmtId="0" fontId="4" fillId="3" borderId="0" xfId="0" applyFont="1" applyFill="1" applyAlignment="1">
      <alignment vertical="center"/>
    </xf>
    <xf numFmtId="0" fontId="5" fillId="3" borderId="28" xfId="0" applyFont="1" applyFill="1" applyBorder="1" applyAlignment="1">
      <alignment horizontal="left" vertical="center" wrapText="1"/>
    </xf>
    <xf numFmtId="0" fontId="5" fillId="3" borderId="28" xfId="0" applyFont="1" applyFill="1" applyBorder="1" applyAlignment="1">
      <alignment vertical="center" wrapText="1"/>
    </xf>
    <xf numFmtId="0" fontId="5" fillId="3" borderId="32" xfId="0" applyFont="1" applyFill="1" applyBorder="1" applyAlignment="1">
      <alignment horizontal="left" vertical="center" wrapText="1"/>
    </xf>
    <xf numFmtId="0" fontId="5" fillId="3" borderId="32" xfId="0" applyFont="1" applyFill="1" applyBorder="1" applyAlignment="1">
      <alignment vertical="center" wrapText="1"/>
    </xf>
    <xf numFmtId="0" fontId="5" fillId="3" borderId="15" xfId="0" applyFont="1" applyFill="1" applyBorder="1" applyAlignment="1">
      <alignment vertical="center"/>
    </xf>
    <xf numFmtId="0" fontId="5" fillId="3" borderId="15" xfId="0" applyFont="1" applyFill="1" applyBorder="1" applyAlignment="1">
      <alignment horizontal="left" vertical="center"/>
    </xf>
    <xf numFmtId="0" fontId="5" fillId="0" borderId="0" xfId="0" applyFont="1" applyAlignment="1">
      <alignment vertical="center" wrapText="1"/>
    </xf>
    <xf numFmtId="0" fontId="10" fillId="3" borderId="0" xfId="1" applyFont="1" applyFill="1">
      <alignment vertical="center"/>
    </xf>
    <xf numFmtId="0" fontId="2" fillId="3" borderId="0" xfId="1" applyFont="1" applyFill="1" applyAlignment="1">
      <alignment horizontal="left" vertical="center" wrapText="1"/>
    </xf>
    <xf numFmtId="0" fontId="2" fillId="3" borderId="32" xfId="1" applyFont="1" applyFill="1" applyBorder="1" applyAlignment="1">
      <alignment vertical="center" wrapText="1"/>
    </xf>
    <xf numFmtId="0" fontId="5" fillId="0" borderId="2"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29" fillId="0" borderId="0" xfId="0" applyFont="1" applyAlignment="1">
      <alignment horizontal="center"/>
    </xf>
    <xf numFmtId="0" fontId="28" fillId="0" borderId="0" xfId="0" applyFont="1" applyAlignment="1" applyProtection="1">
      <alignment horizontal="left" vertical="top"/>
    </xf>
    <xf numFmtId="0" fontId="29" fillId="0" borderId="0" xfId="0" applyFont="1" applyAlignment="1" applyProtection="1">
      <alignment horizontal="center"/>
    </xf>
    <xf numFmtId="0" fontId="5" fillId="3" borderId="23" xfId="0" applyFont="1" applyFill="1" applyBorder="1" applyAlignment="1">
      <alignment vertical="center" wrapText="1"/>
    </xf>
    <xf numFmtId="0" fontId="5" fillId="3" borderId="24" xfId="0" applyFont="1" applyFill="1" applyBorder="1" applyAlignment="1">
      <alignment vertical="center" wrapText="1"/>
    </xf>
    <xf numFmtId="0" fontId="5" fillId="3" borderId="25" xfId="0" applyFont="1" applyFill="1" applyBorder="1" applyAlignment="1">
      <alignment vertical="center" wrapText="1"/>
    </xf>
    <xf numFmtId="0" fontId="28" fillId="3" borderId="0" xfId="0" applyFont="1" applyFill="1" applyAlignment="1">
      <alignment horizontal="left" vertical="top"/>
    </xf>
    <xf numFmtId="0" fontId="5" fillId="3" borderId="0" xfId="0" applyFont="1" applyFill="1" applyAlignment="1">
      <alignment horizontal="left" vertical="center"/>
    </xf>
    <xf numFmtId="0" fontId="4" fillId="3" borderId="0" xfId="0" applyFont="1" applyFill="1" applyAlignment="1">
      <alignment horizontal="left" vertical="center"/>
    </xf>
    <xf numFmtId="0" fontId="5" fillId="3" borderId="20" xfId="0" applyFont="1" applyFill="1" applyBorder="1" applyAlignment="1">
      <alignment vertical="center" shrinkToFit="1"/>
    </xf>
    <xf numFmtId="0" fontId="5" fillId="3" borderId="6" xfId="0" applyFont="1" applyFill="1" applyBorder="1" applyAlignment="1">
      <alignment vertical="center" shrinkToFit="1"/>
    </xf>
    <xf numFmtId="0" fontId="5" fillId="3" borderId="29" xfId="0" applyFont="1" applyFill="1" applyBorder="1" applyAlignment="1">
      <alignment vertical="center" shrinkToFit="1"/>
    </xf>
    <xf numFmtId="0" fontId="5" fillId="3" borderId="0" xfId="0" applyFont="1" applyFill="1" applyAlignment="1">
      <alignment horizontal="center" vertical="center"/>
    </xf>
    <xf numFmtId="0" fontId="0" fillId="3" borderId="0" xfId="0" applyFill="1" applyAlignment="1">
      <alignment horizontal="center" vertical="center"/>
    </xf>
    <xf numFmtId="0" fontId="5" fillId="3" borderId="13" xfId="0" applyFont="1" applyFill="1" applyBorder="1" applyAlignment="1">
      <alignment horizontal="left" vertical="center" wrapText="1"/>
    </xf>
    <xf numFmtId="0" fontId="0" fillId="0" borderId="14" xfId="0" applyBorder="1" applyAlignment="1">
      <alignment vertical="center" wrapText="1"/>
    </xf>
    <xf numFmtId="0" fontId="4" fillId="3" borderId="13" xfId="0" applyFont="1" applyFill="1" applyBorder="1" applyAlignment="1">
      <alignment vertical="center" wrapText="1"/>
    </xf>
    <xf numFmtId="0" fontId="4" fillId="3" borderId="14" xfId="0" applyFont="1" applyFill="1" applyBorder="1" applyAlignment="1">
      <alignment vertical="center" wrapText="1"/>
    </xf>
    <xf numFmtId="0" fontId="9" fillId="3" borderId="42" xfId="1" applyFont="1" applyFill="1" applyBorder="1" applyAlignment="1" applyProtection="1">
      <alignment vertical="center" wrapText="1"/>
    </xf>
    <xf numFmtId="0" fontId="0" fillId="0" borderId="50" xfId="0" applyBorder="1" applyAlignment="1" applyProtection="1">
      <alignment vertical="center" wrapText="1"/>
    </xf>
    <xf numFmtId="0" fontId="0" fillId="0" borderId="34" xfId="0" applyBorder="1" applyAlignment="1" applyProtection="1">
      <alignment vertical="center" wrapText="1"/>
    </xf>
    <xf numFmtId="0" fontId="11" fillId="3" borderId="0" xfId="1" applyFill="1" applyAlignment="1" applyProtection="1">
      <alignment horizontal="center" vertical="center"/>
    </xf>
    <xf numFmtId="0" fontId="11" fillId="3" borderId="0" xfId="1" applyFill="1" applyAlignment="1" applyProtection="1">
      <alignment horizontal="left" vertical="center"/>
    </xf>
    <xf numFmtId="0" fontId="11" fillId="3" borderId="0" xfId="1" applyFill="1" applyBorder="1" applyAlignment="1" applyProtection="1">
      <alignment horizontal="left" vertical="center"/>
    </xf>
    <xf numFmtId="0" fontId="11" fillId="3" borderId="7" xfId="1" applyFill="1" applyBorder="1" applyAlignment="1" applyProtection="1">
      <alignment horizontal="left" vertical="center"/>
    </xf>
    <xf numFmtId="0" fontId="0" fillId="0" borderId="33" xfId="0" applyBorder="1"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0" fontId="2" fillId="3" borderId="33" xfId="1" applyFont="1" applyFill="1" applyBorder="1" applyAlignment="1">
      <alignment horizontal="left" vertical="center" wrapText="1"/>
    </xf>
    <xf numFmtId="0" fontId="2" fillId="3" borderId="11" xfId="1" applyFont="1" applyFill="1" applyBorder="1" applyAlignment="1">
      <alignment horizontal="left" vertical="center" wrapText="1"/>
    </xf>
    <xf numFmtId="0" fontId="2" fillId="3" borderId="12" xfId="1" applyFont="1" applyFill="1" applyBorder="1" applyAlignment="1">
      <alignment horizontal="left" vertical="center" wrapText="1"/>
    </xf>
  </cellXfs>
  <cellStyles count="3">
    <cellStyle name="ハイパーリンク" xfId="2" builtinId="8"/>
    <cellStyle name="標準" xfId="0" builtinId="0"/>
    <cellStyle name="標準 2" xfId="1" xr:uid="{00000000-0005-0000-0000-000001000000}"/>
  </cellStyles>
  <dxfs count="10">
    <dxf>
      <fill>
        <patternFill>
          <bgColor theme="6" tint="0.79998168889431442"/>
        </patternFill>
      </fill>
    </dxf>
    <dxf>
      <fill>
        <patternFill>
          <bgColor theme="6" tint="0.79998168889431442"/>
        </patternFill>
      </fill>
    </dxf>
    <dxf>
      <fill>
        <patternFill>
          <bgColor theme="6" tint="0.79998168889431442"/>
        </patternFill>
      </fill>
    </dxf>
    <dxf>
      <fill>
        <patternFill patternType="lightUp"/>
      </fill>
    </dxf>
    <dxf>
      <fill>
        <patternFill>
          <bgColor theme="6" tint="0.79998168889431442"/>
        </patternFill>
      </fill>
    </dxf>
    <dxf>
      <fill>
        <patternFill>
          <bgColor theme="6" tint="0.79998168889431442"/>
        </patternFill>
      </fill>
    </dxf>
    <dxf>
      <fill>
        <patternFill patternType="lightUp"/>
      </fill>
    </dxf>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8</xdr:col>
      <xdr:colOff>877956</xdr:colOff>
      <xdr:row>0</xdr:row>
      <xdr:rowOff>20294</xdr:rowOff>
    </xdr:from>
    <xdr:to>
      <xdr:col>10</xdr:col>
      <xdr:colOff>213690</xdr:colOff>
      <xdr:row>2</xdr:row>
      <xdr:rowOff>165652</xdr:rowOff>
    </xdr:to>
    <xdr:sp macro="" textlink="">
      <xdr:nvSpPr>
        <xdr:cNvPr id="3" name="Text Box 15">
          <a:extLst>
            <a:ext uri="{FF2B5EF4-FFF2-40B4-BE49-F238E27FC236}">
              <a16:creationId xmlns:a16="http://schemas.microsoft.com/office/drawing/2014/main" id="{B55D658D-4FE7-41CF-B014-9486CDE819EC}"/>
            </a:ext>
          </a:extLst>
        </xdr:cNvPr>
        <xdr:cNvSpPr txBox="1">
          <a:spLocks noChangeArrowheads="1"/>
        </xdr:cNvSpPr>
      </xdr:nvSpPr>
      <xdr:spPr bwMode="auto">
        <a:xfrm>
          <a:off x="9802881" y="20294"/>
          <a:ext cx="2859984" cy="526358"/>
        </a:xfrm>
        <a:prstGeom prst="rect">
          <a:avLst/>
        </a:prstGeom>
        <a:solidFill>
          <a:srgbClr val="FFFF99"/>
        </a:solidFill>
        <a:ln w="9525">
          <a:solidFill>
            <a:srgbClr val="000000"/>
          </a:solidFill>
          <a:miter lim="800000"/>
          <a:headEnd/>
          <a:tailEnd/>
        </a:ln>
      </xdr:spPr>
      <xdr:txBody>
        <a:bodyPr vertOverflow="clip" wrap="square" lIns="45720" tIns="27432" rIns="45720" bIns="0" anchor="t" upright="1"/>
        <a:lstStyle/>
        <a:p>
          <a:pPr algn="ctr" rtl="0">
            <a:defRPr sz="1000"/>
          </a:pPr>
          <a:r>
            <a:rPr lang="ja-JP" altLang="en-US" sz="2200" b="1" i="0" u="none" strike="noStrike" baseline="0">
              <a:solidFill>
                <a:srgbClr val="FF0000"/>
              </a:solidFill>
              <a:latin typeface="ＭＳ Ｐゴシック"/>
              <a:ea typeface="ＭＳ Ｐゴシック"/>
            </a:rPr>
            <a:t>記入要領</a:t>
          </a:r>
          <a:endParaRPr lang="en-US" altLang="ja-JP" sz="2200" b="1" i="0" u="none" strike="noStrike" baseline="0">
            <a:solidFill>
              <a:srgbClr val="FF0000"/>
            </a:solidFill>
            <a:latin typeface="ＭＳ Ｐゴシック"/>
            <a:ea typeface="ＭＳ Ｐゴシック"/>
          </a:endParaRPr>
        </a:p>
      </xdr:txBody>
    </xdr:sp>
    <xdr:clientData/>
  </xdr:twoCellAnchor>
  <xdr:twoCellAnchor>
    <xdr:from>
      <xdr:col>2</xdr:col>
      <xdr:colOff>728870</xdr:colOff>
      <xdr:row>13</xdr:row>
      <xdr:rowOff>84484</xdr:rowOff>
    </xdr:from>
    <xdr:to>
      <xdr:col>2</xdr:col>
      <xdr:colOff>2385391</xdr:colOff>
      <xdr:row>17</xdr:row>
      <xdr:rowOff>165653</xdr:rowOff>
    </xdr:to>
    <xdr:sp macro="" textlink="">
      <xdr:nvSpPr>
        <xdr:cNvPr id="5" name="四角形吹き出し 3">
          <a:extLst>
            <a:ext uri="{FF2B5EF4-FFF2-40B4-BE49-F238E27FC236}">
              <a16:creationId xmlns:a16="http://schemas.microsoft.com/office/drawing/2014/main" id="{24F432E3-D679-4BE7-9301-8FCAA7CE941A}"/>
            </a:ext>
          </a:extLst>
        </xdr:cNvPr>
        <xdr:cNvSpPr/>
      </xdr:nvSpPr>
      <xdr:spPr>
        <a:xfrm>
          <a:off x="2433845" y="2437159"/>
          <a:ext cx="1656521" cy="1357519"/>
        </a:xfrm>
        <a:prstGeom prst="wedgeRectCallout">
          <a:avLst>
            <a:gd name="adj1" fmla="val 68472"/>
            <a:gd name="adj2" fmla="val -38461"/>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just">
            <a:lnSpc>
              <a:spcPts val="1000"/>
            </a:lnSpc>
          </a:pPr>
          <a:r>
            <a:rPr kumimoji="1" lang="ja-JP" altLang="en-US" sz="1000" b="0">
              <a:solidFill>
                <a:sysClr val="windowText" lastClr="000000"/>
              </a:solidFill>
            </a:rPr>
            <a:t>「発表者」が共著の場合、全ての共著者氏名を記入してください。なお、発表者に「年度別実施計画書」の登録研究員が必ず含まれていること。</a:t>
          </a:r>
          <a:endParaRPr kumimoji="1" lang="en-US" altLang="ja-JP" sz="1000" b="0">
            <a:solidFill>
              <a:sysClr val="windowText" lastClr="000000"/>
            </a:solidFill>
          </a:endParaRPr>
        </a:p>
        <a:p>
          <a:pPr algn="just">
            <a:lnSpc>
              <a:spcPts val="1000"/>
            </a:lnSpc>
          </a:pPr>
          <a:r>
            <a:rPr kumimoji="1" lang="ja-JP" altLang="en-US" sz="1000" b="1" u="sng">
              <a:solidFill>
                <a:srgbClr val="FF0000"/>
              </a:solidFill>
            </a:rPr>
            <a:t>共著者に</a:t>
          </a:r>
          <a:r>
            <a:rPr kumimoji="1" lang="en-US" altLang="ja-JP" sz="1000" b="1" u="sng">
              <a:solidFill>
                <a:srgbClr val="FF0000"/>
              </a:solidFill>
            </a:rPr>
            <a:t>NICT</a:t>
          </a:r>
          <a:r>
            <a:rPr kumimoji="1" lang="ja-JP" altLang="en-US" sz="1000" b="1" u="sng">
              <a:solidFill>
                <a:srgbClr val="FF0000"/>
              </a:solidFill>
            </a:rPr>
            <a:t>職員が含まれる場合は、氏名（</a:t>
          </a:r>
          <a:r>
            <a:rPr kumimoji="1" lang="en-US" altLang="ja-JP" sz="1000" b="1" u="sng">
              <a:solidFill>
                <a:srgbClr val="FF0000"/>
              </a:solidFill>
            </a:rPr>
            <a:t>NICT</a:t>
          </a:r>
          <a:r>
            <a:rPr kumimoji="1" lang="ja-JP" altLang="en-US" sz="1000" b="1" u="sng">
              <a:solidFill>
                <a:srgbClr val="FF0000"/>
              </a:solidFill>
            </a:rPr>
            <a:t>）と明記してください。</a:t>
          </a:r>
        </a:p>
      </xdr:txBody>
    </xdr:sp>
    <xdr:clientData/>
  </xdr:twoCellAnchor>
  <xdr:twoCellAnchor>
    <xdr:from>
      <xdr:col>9</xdr:col>
      <xdr:colOff>165651</xdr:colOff>
      <xdr:row>4</xdr:row>
      <xdr:rowOff>107673</xdr:rowOff>
    </xdr:from>
    <xdr:to>
      <xdr:col>11</xdr:col>
      <xdr:colOff>2012666</xdr:colOff>
      <xdr:row>8</xdr:row>
      <xdr:rowOff>127413</xdr:rowOff>
    </xdr:to>
    <xdr:sp macro="" textlink="">
      <xdr:nvSpPr>
        <xdr:cNvPr id="6" name="四角形吹き出し 9">
          <a:extLst>
            <a:ext uri="{FF2B5EF4-FFF2-40B4-BE49-F238E27FC236}">
              <a16:creationId xmlns:a16="http://schemas.microsoft.com/office/drawing/2014/main" id="{DA07DB4D-09DE-4E6D-80B6-DD02DFDBF422}"/>
            </a:ext>
          </a:extLst>
        </xdr:cNvPr>
        <xdr:cNvSpPr/>
      </xdr:nvSpPr>
      <xdr:spPr>
        <a:xfrm>
          <a:off x="11119401" y="831573"/>
          <a:ext cx="5980865" cy="676965"/>
        </a:xfrm>
        <a:prstGeom prst="wedgeRectCallout">
          <a:avLst>
            <a:gd name="adj1" fmla="val -9683"/>
            <a:gd name="adj2" fmla="val 109236"/>
          </a:avLst>
        </a:prstGeom>
        <a:gradFill>
          <a:gsLst>
            <a:gs pos="0">
              <a:schemeClr val="accent6">
                <a:tint val="50000"/>
                <a:satMod val="300000"/>
                <a:alpha val="50000"/>
              </a:schemeClr>
            </a:gs>
            <a:gs pos="34000">
              <a:schemeClr val="accent6">
                <a:tint val="37000"/>
                <a:satMod val="300000"/>
                <a:lumMod val="97000"/>
                <a:alpha val="19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000">
              <a:solidFill>
                <a:srgbClr val="FF0000"/>
              </a:solidFill>
              <a:latin typeface="+mj-ea"/>
              <a:ea typeface="+mj-ea"/>
            </a:rPr>
            <a:t>採録情報、講演区分を記入してください。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rgbClr val="FF0000"/>
              </a:solidFill>
              <a:latin typeface="+mj-ea"/>
              <a:ea typeface="+mj-ea"/>
            </a:rPr>
            <a:t>論文</a:t>
          </a:r>
          <a:r>
            <a:rPr kumimoji="1" lang="ja-JP" altLang="en-US" sz="1000">
              <a:solidFill>
                <a:srgbClr val="FF0000"/>
              </a:solidFill>
              <a:latin typeface="+mj-ea"/>
              <a:ea typeface="+mj-ea"/>
            </a:rPr>
            <a:t>の場合は</a:t>
          </a:r>
          <a:r>
            <a:rPr kumimoji="1" lang="ja-JP" altLang="ja-JP" sz="1000" b="1">
              <a:solidFill>
                <a:srgbClr val="FF0000"/>
              </a:solidFill>
              <a:effectLst/>
              <a:latin typeface="+mn-lt"/>
              <a:ea typeface="+mn-ea"/>
              <a:cs typeface="+mn-cs"/>
            </a:rPr>
            <a:t>採録情報</a:t>
          </a:r>
          <a:r>
            <a:rPr kumimoji="1" lang="ja-JP" altLang="ja-JP" sz="1000">
              <a:solidFill>
                <a:srgbClr val="FF0000"/>
              </a:solidFill>
              <a:effectLst/>
              <a:latin typeface="+mn-lt"/>
              <a:ea typeface="+mn-ea"/>
              <a:cs typeface="+mn-cs"/>
            </a:rPr>
            <a:t>（</a:t>
          </a:r>
          <a:r>
            <a:rPr kumimoji="1" lang="ja-JP" altLang="ja-JP" sz="1000" b="1">
              <a:solidFill>
                <a:srgbClr val="FF0000"/>
              </a:solidFill>
              <a:effectLst/>
              <a:latin typeface="+mn-lt"/>
              <a:ea typeface="+mn-ea"/>
              <a:cs typeface="+mn-cs"/>
            </a:rPr>
            <a:t>誌名、</a:t>
          </a:r>
          <a:r>
            <a:rPr kumimoji="1" lang="en-US" altLang="ja-JP" sz="1000" b="1">
              <a:solidFill>
                <a:srgbClr val="FF0000"/>
              </a:solidFill>
              <a:effectLst/>
              <a:latin typeface="+mn-lt"/>
              <a:ea typeface="+mn-ea"/>
              <a:cs typeface="+mn-cs"/>
            </a:rPr>
            <a:t>VOL</a:t>
          </a:r>
          <a:r>
            <a:rPr kumimoji="1" lang="ja-JP" altLang="ja-JP" sz="1000" b="1">
              <a:solidFill>
                <a:srgbClr val="FF0000"/>
              </a:solidFill>
              <a:effectLst/>
              <a:latin typeface="+mn-lt"/>
              <a:ea typeface="+mn-ea"/>
              <a:cs typeface="+mn-cs"/>
            </a:rPr>
            <a:t>、</a:t>
          </a:r>
          <a:r>
            <a:rPr kumimoji="1" lang="en-US" altLang="ja-JP" sz="1000" b="1">
              <a:solidFill>
                <a:srgbClr val="FF0000"/>
              </a:solidFill>
              <a:effectLst/>
              <a:latin typeface="+mn-lt"/>
              <a:ea typeface="+mn-ea"/>
              <a:cs typeface="+mn-cs"/>
            </a:rPr>
            <a:t>NO</a:t>
          </a:r>
          <a:r>
            <a:rPr kumimoji="1" lang="ja-JP" altLang="ja-JP" sz="1000" b="1">
              <a:solidFill>
                <a:srgbClr val="FF0000"/>
              </a:solidFill>
              <a:effectLst/>
              <a:latin typeface="+mn-lt"/>
              <a:ea typeface="+mn-ea"/>
              <a:cs typeface="+mn-cs"/>
            </a:rPr>
            <a:t>、</a:t>
          </a:r>
          <a:r>
            <a:rPr kumimoji="1" lang="en-US" altLang="ja-JP" sz="1000" b="1">
              <a:solidFill>
                <a:srgbClr val="FF0000"/>
              </a:solidFill>
              <a:effectLst/>
              <a:latin typeface="+mn-lt"/>
              <a:ea typeface="+mn-ea"/>
              <a:cs typeface="+mn-cs"/>
            </a:rPr>
            <a:t>pp</a:t>
          </a:r>
          <a:r>
            <a:rPr kumimoji="1" lang="ja-JP" altLang="en-US" sz="1000" b="1">
              <a:solidFill>
                <a:srgbClr val="FF0000"/>
              </a:solidFill>
              <a:effectLst/>
              <a:latin typeface="+mn-lt"/>
              <a:ea typeface="+mn-ea"/>
              <a:cs typeface="+mn-cs"/>
            </a:rPr>
            <a:t>等</a:t>
          </a:r>
          <a:r>
            <a:rPr kumimoji="1" lang="en-US" altLang="ja-JP" sz="1000">
              <a:solidFill>
                <a:srgbClr val="FF0000"/>
              </a:solidFill>
              <a:effectLst/>
              <a:latin typeface="+mn-lt"/>
              <a:ea typeface="+mn-ea"/>
              <a:cs typeface="+mn-cs"/>
            </a:rPr>
            <a:t>)</a:t>
          </a:r>
          <a:r>
            <a:rPr kumimoji="1" lang="ja-JP" altLang="en-US" sz="1000">
              <a:solidFill>
                <a:srgbClr val="FF0000"/>
              </a:solidFill>
              <a:latin typeface="+mj-ea"/>
              <a:ea typeface="+mj-ea"/>
            </a:rPr>
            <a:t>、</a:t>
          </a:r>
          <a:r>
            <a:rPr kumimoji="1" lang="ja-JP" altLang="en-US" sz="1000" b="1">
              <a:solidFill>
                <a:srgbClr val="FF0000"/>
              </a:solidFill>
              <a:latin typeface="+mj-ea"/>
              <a:ea typeface="+mj-ea"/>
            </a:rPr>
            <a:t>講演</a:t>
          </a:r>
          <a:r>
            <a:rPr kumimoji="1" lang="ja-JP" altLang="en-US" sz="1000">
              <a:solidFill>
                <a:srgbClr val="FF0000"/>
              </a:solidFill>
              <a:latin typeface="+mj-ea"/>
              <a:ea typeface="+mj-ea"/>
            </a:rPr>
            <a:t>の場合は</a:t>
          </a:r>
          <a:r>
            <a:rPr kumimoji="1" lang="ja-JP" altLang="ja-JP" sz="1000" b="1">
              <a:solidFill>
                <a:srgbClr val="FF0000"/>
              </a:solidFill>
              <a:effectLst/>
              <a:latin typeface="+mn-lt"/>
              <a:ea typeface="+mn-ea"/>
              <a:cs typeface="+mn-cs"/>
            </a:rPr>
            <a:t>講演情報</a:t>
          </a:r>
          <a:r>
            <a:rPr kumimoji="1" lang="ja-JP" altLang="en-US" sz="1000">
              <a:solidFill>
                <a:srgbClr val="FF0000"/>
              </a:solidFill>
              <a:effectLst/>
              <a:latin typeface="+mn-lt"/>
              <a:ea typeface="+mn-ea"/>
              <a:cs typeface="+mn-cs"/>
            </a:rPr>
            <a:t>（</a:t>
          </a:r>
          <a:r>
            <a:rPr kumimoji="1" lang="ja-JP" altLang="en-US" sz="1000" b="1">
              <a:solidFill>
                <a:srgbClr val="FF0000"/>
              </a:solidFill>
              <a:effectLst/>
              <a:latin typeface="+mn-lt"/>
              <a:ea typeface="+mn-ea"/>
              <a:cs typeface="+mn-cs"/>
            </a:rPr>
            <a:t>セッション名、</a:t>
          </a:r>
          <a:r>
            <a:rPr kumimoji="1" lang="ja-JP" altLang="en-US" sz="1000" b="1">
              <a:solidFill>
                <a:srgbClr val="FF0000"/>
              </a:solidFill>
              <a:latin typeface="+mj-ea"/>
              <a:ea typeface="+mj-ea"/>
            </a:rPr>
            <a:t>講演番号等</a:t>
          </a:r>
          <a:r>
            <a:rPr kumimoji="1" lang="ja-JP" altLang="en-US" sz="1000">
              <a:solidFill>
                <a:srgbClr val="FF0000"/>
              </a:solidFill>
              <a:latin typeface="+mj-ea"/>
              <a:ea typeface="+mj-ea"/>
            </a:rPr>
            <a:t>）および</a:t>
          </a:r>
          <a:r>
            <a:rPr kumimoji="1" lang="ja-JP" altLang="en-US" sz="1000" b="1">
              <a:solidFill>
                <a:srgbClr val="FF0000"/>
              </a:solidFill>
              <a:latin typeface="+mj-ea"/>
              <a:ea typeface="+mj-ea"/>
            </a:rPr>
            <a:t>講演区分</a:t>
          </a:r>
          <a:r>
            <a:rPr kumimoji="1" lang="ja-JP" altLang="en-US" sz="1000">
              <a:solidFill>
                <a:srgbClr val="FF0000"/>
              </a:solidFill>
              <a:latin typeface="+mj-ea"/>
              <a:ea typeface="+mj-ea"/>
            </a:rPr>
            <a:t>（</a:t>
          </a:r>
          <a:r>
            <a:rPr kumimoji="1" lang="ja-JP" altLang="en-US" sz="1000" b="1">
              <a:solidFill>
                <a:srgbClr val="FF0000"/>
              </a:solidFill>
              <a:latin typeface="+mj-ea"/>
              <a:ea typeface="+mj-ea"/>
            </a:rPr>
            <a:t>一般講演、</a:t>
          </a:r>
          <a:r>
            <a:rPr kumimoji="1" lang="ja-JP" altLang="ja-JP" sz="1000" b="1">
              <a:solidFill>
                <a:srgbClr val="FF0000"/>
              </a:solidFill>
              <a:effectLst/>
              <a:latin typeface="+mn-lt"/>
              <a:ea typeface="+mn-ea"/>
              <a:cs typeface="+mn-cs"/>
            </a:rPr>
            <a:t>基調講演、</a:t>
          </a:r>
          <a:r>
            <a:rPr kumimoji="1" lang="ja-JP" altLang="en-US" sz="1000" b="1">
              <a:solidFill>
                <a:srgbClr val="FF0000"/>
              </a:solidFill>
              <a:latin typeface="+mj-ea"/>
              <a:ea typeface="+mj-ea"/>
            </a:rPr>
            <a:t>招待講演、依頼講演等</a:t>
          </a:r>
          <a:r>
            <a:rPr kumimoji="1" lang="ja-JP" altLang="en-US" sz="1000">
              <a:solidFill>
                <a:srgbClr val="FF0000"/>
              </a:solidFill>
              <a:latin typeface="+mj-ea"/>
              <a:ea typeface="+mj-ea"/>
            </a:rPr>
            <a:t>）を</a:t>
          </a:r>
          <a:r>
            <a:rPr kumimoji="1" lang="ja-JP" altLang="ja-JP" sz="1000" b="1">
              <a:solidFill>
                <a:srgbClr val="FF0000"/>
              </a:solidFill>
              <a:effectLst/>
              <a:latin typeface="+mn-lt"/>
              <a:ea typeface="+mn-ea"/>
              <a:cs typeface="+mn-cs"/>
            </a:rPr>
            <a:t>必ず記入</a:t>
          </a:r>
          <a:r>
            <a:rPr kumimoji="1" lang="ja-JP" altLang="en-US" sz="1000" b="0">
              <a:solidFill>
                <a:srgbClr val="FF0000"/>
              </a:solidFill>
              <a:effectLst/>
              <a:latin typeface="+mn-lt"/>
              <a:ea typeface="+mn-ea"/>
              <a:cs typeface="+mn-cs"/>
            </a:rPr>
            <a:t>して</a:t>
          </a:r>
          <a:r>
            <a:rPr kumimoji="1" lang="ja-JP" altLang="ja-JP" sz="1000">
              <a:solidFill>
                <a:srgbClr val="FF0000"/>
              </a:solidFill>
              <a:effectLst/>
              <a:latin typeface="+mn-lt"/>
              <a:ea typeface="+mn-ea"/>
              <a:cs typeface="+mn-cs"/>
            </a:rPr>
            <a:t>ください。</a:t>
          </a:r>
          <a:endParaRPr kumimoji="1" lang="ja-JP" altLang="en-US" sz="1000">
            <a:solidFill>
              <a:srgbClr val="FF0000"/>
            </a:solidFill>
            <a:latin typeface="+mj-ea"/>
            <a:ea typeface="+mj-ea"/>
          </a:endParaRPr>
        </a:p>
      </xdr:txBody>
    </xdr:sp>
    <xdr:clientData/>
  </xdr:twoCellAnchor>
  <xdr:twoCellAnchor>
    <xdr:from>
      <xdr:col>7</xdr:col>
      <xdr:colOff>289892</xdr:colOff>
      <xdr:row>5</xdr:row>
      <xdr:rowOff>122862</xdr:rowOff>
    </xdr:from>
    <xdr:to>
      <xdr:col>8</xdr:col>
      <xdr:colOff>1913283</xdr:colOff>
      <xdr:row>8</xdr:row>
      <xdr:rowOff>110162</xdr:rowOff>
    </xdr:to>
    <xdr:sp macro="" textlink="">
      <xdr:nvSpPr>
        <xdr:cNvPr id="7" name="四角形吹き出し 12">
          <a:extLst>
            <a:ext uri="{FF2B5EF4-FFF2-40B4-BE49-F238E27FC236}">
              <a16:creationId xmlns:a16="http://schemas.microsoft.com/office/drawing/2014/main" id="{57A66172-D2E3-40F3-8F0D-1B1EB34B1B07}"/>
            </a:ext>
          </a:extLst>
        </xdr:cNvPr>
        <xdr:cNvSpPr/>
      </xdr:nvSpPr>
      <xdr:spPr>
        <a:xfrm>
          <a:off x="8062292" y="1018212"/>
          <a:ext cx="2775916" cy="473075"/>
        </a:xfrm>
        <a:prstGeom prst="wedgeRectCallout">
          <a:avLst>
            <a:gd name="adj1" fmla="val -39992"/>
            <a:gd name="adj2" fmla="val 151984"/>
          </a:avLst>
        </a:prstGeom>
        <a:gradFill>
          <a:gsLst>
            <a:gs pos="0">
              <a:schemeClr val="accent6">
                <a:tint val="50000"/>
                <a:satMod val="300000"/>
                <a:alpha val="50000"/>
              </a:schemeClr>
            </a:gs>
            <a:gs pos="34000">
              <a:schemeClr val="accent6">
                <a:tint val="37000"/>
                <a:satMod val="300000"/>
                <a:lumMod val="97000"/>
                <a:alpha val="19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000" b="0">
              <a:solidFill>
                <a:sysClr val="windowText" lastClr="000000"/>
              </a:solidFill>
            </a:rPr>
            <a:t>「発表区分」のシートを参照してください。</a:t>
          </a:r>
          <a:endParaRPr kumimoji="1" lang="en-US" altLang="ja-JP" sz="1000" b="0">
            <a:solidFill>
              <a:sysClr val="windowText" lastClr="000000"/>
            </a:solidFill>
          </a:endParaRPr>
        </a:p>
        <a:p>
          <a:pPr algn="l"/>
          <a:r>
            <a:rPr kumimoji="1" lang="ja-JP" altLang="en-US" sz="1000" b="0">
              <a:solidFill>
                <a:sysClr val="windowText" lastClr="000000"/>
              </a:solidFill>
            </a:rPr>
            <a:t>不明な場合は</a:t>
          </a:r>
          <a:r>
            <a:rPr kumimoji="1" lang="en-US" altLang="ja-JP" sz="1000" b="0">
              <a:solidFill>
                <a:sysClr val="windowText" lastClr="000000"/>
              </a:solidFill>
            </a:rPr>
            <a:t>NICT</a:t>
          </a:r>
          <a:r>
            <a:rPr kumimoji="1" lang="ja-JP" altLang="en-US" sz="1000" b="0">
              <a:solidFill>
                <a:sysClr val="windowText" lastClr="000000"/>
              </a:solidFill>
            </a:rPr>
            <a:t>担当者へ相談ください。</a:t>
          </a:r>
        </a:p>
      </xdr:txBody>
    </xdr:sp>
    <xdr:clientData/>
  </xdr:twoCellAnchor>
  <xdr:twoCellAnchor>
    <xdr:from>
      <xdr:col>4</xdr:col>
      <xdr:colOff>389283</xdr:colOff>
      <xdr:row>22</xdr:row>
      <xdr:rowOff>124239</xdr:rowOff>
    </xdr:from>
    <xdr:to>
      <xdr:col>8</xdr:col>
      <xdr:colOff>91108</xdr:colOff>
      <xdr:row>25</xdr:row>
      <xdr:rowOff>107673</xdr:rowOff>
    </xdr:to>
    <xdr:sp macro="" textlink="">
      <xdr:nvSpPr>
        <xdr:cNvPr id="8" name="四角形吹き出し 18">
          <a:extLst>
            <a:ext uri="{FF2B5EF4-FFF2-40B4-BE49-F238E27FC236}">
              <a16:creationId xmlns:a16="http://schemas.microsoft.com/office/drawing/2014/main" id="{91ABEA81-92C0-4FD9-8261-296562A7A88A}"/>
            </a:ext>
          </a:extLst>
        </xdr:cNvPr>
        <xdr:cNvSpPr/>
      </xdr:nvSpPr>
      <xdr:spPr>
        <a:xfrm>
          <a:off x="5599458" y="4962939"/>
          <a:ext cx="3416575" cy="431109"/>
        </a:xfrm>
        <a:prstGeom prst="wedgeRectCallout">
          <a:avLst>
            <a:gd name="adj1" fmla="val -27271"/>
            <a:gd name="adj2" fmla="val 231715"/>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lnSpc>
              <a:spcPts val="1100"/>
            </a:lnSpc>
          </a:pPr>
          <a:r>
            <a:rPr kumimoji="1" lang="ja-JP" altLang="en-US" sz="1000" b="0">
              <a:solidFill>
                <a:sysClr val="windowText" lastClr="000000"/>
              </a:solidFill>
            </a:rPr>
            <a:t>提案者（共同提案者を含む。）が所属する法人セルに</a:t>
          </a:r>
          <a:endParaRPr kumimoji="1" lang="en-US" altLang="ja-JP" sz="1000" b="0">
            <a:solidFill>
              <a:sysClr val="windowText" lastClr="000000"/>
            </a:solidFill>
          </a:endParaRPr>
        </a:p>
        <a:p>
          <a:pPr algn="l">
            <a:lnSpc>
              <a:spcPts val="1100"/>
            </a:lnSpc>
          </a:pPr>
          <a:r>
            <a:rPr kumimoji="1" lang="ja-JP" altLang="en-US" sz="1000" b="0">
              <a:solidFill>
                <a:sysClr val="windowText" lastClr="000000"/>
              </a:solidFill>
            </a:rPr>
            <a:t>「〇」（プルダウン選択）を付してください。</a:t>
          </a:r>
        </a:p>
      </xdr:txBody>
    </xdr:sp>
    <xdr:clientData/>
  </xdr:twoCellAnchor>
  <xdr:twoCellAnchor>
    <xdr:from>
      <xdr:col>7</xdr:col>
      <xdr:colOff>66261</xdr:colOff>
      <xdr:row>32</xdr:row>
      <xdr:rowOff>132521</xdr:rowOff>
    </xdr:from>
    <xdr:to>
      <xdr:col>10</xdr:col>
      <xdr:colOff>1085022</xdr:colOff>
      <xdr:row>34</xdr:row>
      <xdr:rowOff>119591</xdr:rowOff>
    </xdr:to>
    <xdr:sp macro="" textlink="">
      <xdr:nvSpPr>
        <xdr:cNvPr id="12" name="四角形吹き出し 19">
          <a:extLst>
            <a:ext uri="{FF2B5EF4-FFF2-40B4-BE49-F238E27FC236}">
              <a16:creationId xmlns:a16="http://schemas.microsoft.com/office/drawing/2014/main" id="{8A2F5127-04CE-4CA8-AF0B-868B4C588740}"/>
            </a:ext>
          </a:extLst>
        </xdr:cNvPr>
        <xdr:cNvSpPr/>
      </xdr:nvSpPr>
      <xdr:spPr>
        <a:xfrm>
          <a:off x="7838661" y="6904796"/>
          <a:ext cx="5695536" cy="282345"/>
        </a:xfrm>
        <a:prstGeom prst="wedgeRectCallout">
          <a:avLst>
            <a:gd name="adj1" fmla="val -73361"/>
            <a:gd name="adj2" fmla="val 301909"/>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lnSpc>
              <a:spcPts val="1100"/>
            </a:lnSpc>
          </a:pPr>
          <a:r>
            <a:rPr kumimoji="1" lang="ja-JP" altLang="en-US" sz="1000" b="0">
              <a:solidFill>
                <a:sysClr val="windowText" lastClr="000000"/>
              </a:solidFill>
            </a:rPr>
            <a:t>発表者（共同発表者を含む。）が所属する法人セルに「〇」（プルダウン選択）を付してください。</a:t>
          </a:r>
        </a:p>
      </xdr:txBody>
    </xdr:sp>
    <xdr:clientData/>
  </xdr:twoCellAnchor>
  <xdr:twoCellAnchor>
    <xdr:from>
      <xdr:col>7</xdr:col>
      <xdr:colOff>342807</xdr:colOff>
      <xdr:row>44</xdr:row>
      <xdr:rowOff>8282</xdr:rowOff>
    </xdr:from>
    <xdr:to>
      <xdr:col>11</xdr:col>
      <xdr:colOff>919370</xdr:colOff>
      <xdr:row>45</xdr:row>
      <xdr:rowOff>139210</xdr:rowOff>
    </xdr:to>
    <xdr:sp macro="" textlink="">
      <xdr:nvSpPr>
        <xdr:cNvPr id="17" name="四角形吹き出し 8">
          <a:extLst>
            <a:ext uri="{FF2B5EF4-FFF2-40B4-BE49-F238E27FC236}">
              <a16:creationId xmlns:a16="http://schemas.microsoft.com/office/drawing/2014/main" id="{261A9AC3-2DB5-4336-9034-CA5314C0AB26}"/>
            </a:ext>
          </a:extLst>
        </xdr:cNvPr>
        <xdr:cNvSpPr/>
      </xdr:nvSpPr>
      <xdr:spPr>
        <a:xfrm>
          <a:off x="8115207" y="9552332"/>
          <a:ext cx="7891763" cy="283328"/>
        </a:xfrm>
        <a:prstGeom prst="wedgeRectCallout">
          <a:avLst>
            <a:gd name="adj1" fmla="val -70373"/>
            <a:gd name="adj2" fmla="val 225422"/>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lnSpc>
              <a:spcPts val="1100"/>
            </a:lnSpc>
          </a:pPr>
          <a:r>
            <a:rPr kumimoji="1" lang="ja-JP" altLang="en-US" sz="1000" b="0">
              <a:solidFill>
                <a:sysClr val="windowText" lastClr="000000"/>
              </a:solidFill>
            </a:rPr>
            <a:t>受賞者等（共同受賞を含む。）が「年度別実施計画書」記載の研究員が所属する法人セルに「〇（プルダウン選択）」を付してください。</a:t>
          </a:r>
        </a:p>
      </xdr:txBody>
    </xdr:sp>
    <xdr:clientData/>
  </xdr:twoCellAnchor>
  <xdr:twoCellAnchor>
    <xdr:from>
      <xdr:col>2</xdr:col>
      <xdr:colOff>1971261</xdr:colOff>
      <xdr:row>43</xdr:row>
      <xdr:rowOff>33131</xdr:rowOff>
    </xdr:from>
    <xdr:to>
      <xdr:col>6</xdr:col>
      <xdr:colOff>712304</xdr:colOff>
      <xdr:row>45</xdr:row>
      <xdr:rowOff>23731</xdr:rowOff>
    </xdr:to>
    <xdr:sp macro="" textlink="">
      <xdr:nvSpPr>
        <xdr:cNvPr id="21" name="四角形吹き出し 13">
          <a:extLst>
            <a:ext uri="{FF2B5EF4-FFF2-40B4-BE49-F238E27FC236}">
              <a16:creationId xmlns:a16="http://schemas.microsoft.com/office/drawing/2014/main" id="{1A783D47-6437-4FB1-AE78-AA7D174305C1}"/>
            </a:ext>
          </a:extLst>
        </xdr:cNvPr>
        <xdr:cNvSpPr/>
      </xdr:nvSpPr>
      <xdr:spPr>
        <a:xfrm>
          <a:off x="3676236" y="9434306"/>
          <a:ext cx="3817868" cy="285875"/>
        </a:xfrm>
        <a:prstGeom prst="wedgeRectCallout">
          <a:avLst>
            <a:gd name="adj1" fmla="val -26647"/>
            <a:gd name="adj2" fmla="val 239799"/>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000" b="0">
              <a:solidFill>
                <a:sysClr val="windowText" lastClr="000000"/>
              </a:solidFill>
            </a:rPr>
            <a:t>共同受賞等の場合、</a:t>
          </a:r>
          <a:r>
            <a:rPr kumimoji="1" lang="ja-JP" altLang="en-US" sz="1000" b="1">
              <a:solidFill>
                <a:sysClr val="windowText" lastClr="000000"/>
              </a:solidFill>
            </a:rPr>
            <a:t>全ての受賞者氏名</a:t>
          </a:r>
          <a:r>
            <a:rPr kumimoji="1" lang="ja-JP" altLang="en-US" sz="1000" b="0">
              <a:solidFill>
                <a:sysClr val="windowText" lastClr="000000"/>
              </a:solidFill>
            </a:rPr>
            <a:t>を記入してください。</a:t>
          </a:r>
        </a:p>
      </xdr:txBody>
    </xdr:sp>
    <xdr:clientData/>
  </xdr:twoCellAnchor>
  <xdr:twoCellAnchor>
    <xdr:from>
      <xdr:col>4</xdr:col>
      <xdr:colOff>339587</xdr:colOff>
      <xdr:row>5</xdr:row>
      <xdr:rowOff>97734</xdr:rowOff>
    </xdr:from>
    <xdr:to>
      <xdr:col>6</xdr:col>
      <xdr:colOff>684144</xdr:colOff>
      <xdr:row>7</xdr:row>
      <xdr:rowOff>50109</xdr:rowOff>
    </xdr:to>
    <xdr:sp macro="" textlink="">
      <xdr:nvSpPr>
        <xdr:cNvPr id="24" name="四角形吹き出し 14">
          <a:extLst>
            <a:ext uri="{FF2B5EF4-FFF2-40B4-BE49-F238E27FC236}">
              <a16:creationId xmlns:a16="http://schemas.microsoft.com/office/drawing/2014/main" id="{45D09612-DB6E-481F-90B6-7E0E1F2A2105}"/>
            </a:ext>
          </a:extLst>
        </xdr:cNvPr>
        <xdr:cNvSpPr/>
      </xdr:nvSpPr>
      <xdr:spPr>
        <a:xfrm>
          <a:off x="5549762" y="993084"/>
          <a:ext cx="1916182" cy="295275"/>
        </a:xfrm>
        <a:prstGeom prst="wedgeRectCallout">
          <a:avLst>
            <a:gd name="adj1" fmla="val -12934"/>
            <a:gd name="adj2" fmla="val 279981"/>
          </a:avLst>
        </a:prstGeom>
        <a:gradFill>
          <a:gsLst>
            <a:gs pos="0">
              <a:schemeClr val="accent6">
                <a:tint val="50000"/>
                <a:satMod val="300000"/>
                <a:alpha val="50000"/>
              </a:schemeClr>
            </a:gs>
            <a:gs pos="34000">
              <a:schemeClr val="accent6">
                <a:tint val="37000"/>
                <a:satMod val="300000"/>
                <a:lumMod val="97000"/>
                <a:alpha val="19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000" b="1">
              <a:solidFill>
                <a:sysClr val="windowText" lastClr="000000"/>
              </a:solidFill>
            </a:rPr>
            <a:t>略称名</a:t>
          </a:r>
          <a:r>
            <a:rPr kumimoji="1" lang="ja-JP" altLang="en-US" sz="1000" b="0">
              <a:solidFill>
                <a:sysClr val="windowText" lastClr="000000"/>
              </a:solidFill>
            </a:rPr>
            <a:t>で記入してください。</a:t>
          </a:r>
          <a:endParaRPr kumimoji="1" lang="en-US" altLang="ja-JP" sz="1000" b="0">
            <a:solidFill>
              <a:sysClr val="windowText" lastClr="000000"/>
            </a:solidFill>
          </a:endParaRPr>
        </a:p>
        <a:p>
          <a:pPr algn="l"/>
          <a:endParaRPr kumimoji="1" lang="ja-JP" altLang="en-US" sz="1000" b="0">
            <a:solidFill>
              <a:srgbClr val="FF0000"/>
            </a:solidFill>
          </a:endParaRPr>
        </a:p>
      </xdr:txBody>
    </xdr:sp>
    <xdr:clientData/>
  </xdr:twoCellAnchor>
  <xdr:twoCellAnchor editAs="oneCell">
    <xdr:from>
      <xdr:col>1</xdr:col>
      <xdr:colOff>1</xdr:colOff>
      <xdr:row>98</xdr:row>
      <xdr:rowOff>0</xdr:rowOff>
    </xdr:from>
    <xdr:to>
      <xdr:col>5</xdr:col>
      <xdr:colOff>424355</xdr:colOff>
      <xdr:row>124</xdr:row>
      <xdr:rowOff>57150</xdr:rowOff>
    </xdr:to>
    <xdr:pic>
      <xdr:nvPicPr>
        <xdr:cNvPr id="25" name="図 24">
          <a:extLst>
            <a:ext uri="{FF2B5EF4-FFF2-40B4-BE49-F238E27FC236}">
              <a16:creationId xmlns:a16="http://schemas.microsoft.com/office/drawing/2014/main" id="{020FBACA-F1C3-405B-8334-4C79CE79540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5776" y="20145375"/>
          <a:ext cx="5943599" cy="37718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223631</xdr:colOff>
      <xdr:row>9</xdr:row>
      <xdr:rowOff>29816</xdr:rowOff>
    </xdr:from>
    <xdr:to>
      <xdr:col>3</xdr:col>
      <xdr:colOff>16566</xdr:colOff>
      <xdr:row>10</xdr:row>
      <xdr:rowOff>115957</xdr:rowOff>
    </xdr:to>
    <xdr:sp macro="" textlink="">
      <xdr:nvSpPr>
        <xdr:cNvPr id="26" name="四角形吹き出し 14">
          <a:extLst>
            <a:ext uri="{FF2B5EF4-FFF2-40B4-BE49-F238E27FC236}">
              <a16:creationId xmlns:a16="http://schemas.microsoft.com/office/drawing/2014/main" id="{27F77047-F44D-43F1-82E1-4A2452659EF8}"/>
            </a:ext>
          </a:extLst>
        </xdr:cNvPr>
        <xdr:cNvSpPr/>
      </xdr:nvSpPr>
      <xdr:spPr>
        <a:xfrm>
          <a:off x="709406" y="1553816"/>
          <a:ext cx="3583885" cy="276641"/>
        </a:xfrm>
        <a:prstGeom prst="wedgeRectCallout">
          <a:avLst>
            <a:gd name="adj1" fmla="val -36326"/>
            <a:gd name="adj2" fmla="val 111573"/>
          </a:avLst>
        </a:prstGeom>
        <a:gradFill>
          <a:gsLst>
            <a:gs pos="0">
              <a:schemeClr val="accent6">
                <a:tint val="50000"/>
                <a:satMod val="300000"/>
                <a:alpha val="50000"/>
              </a:schemeClr>
            </a:gs>
            <a:gs pos="34000">
              <a:schemeClr val="accent6">
                <a:tint val="37000"/>
                <a:satMod val="300000"/>
                <a:lumMod val="97000"/>
                <a:alpha val="19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000" b="0">
              <a:solidFill>
                <a:sysClr val="windowText" lastClr="000000"/>
              </a:solidFill>
            </a:rPr>
            <a:t>発表日は</a:t>
          </a:r>
          <a:r>
            <a:rPr kumimoji="1" lang="ja-JP" altLang="en-US" sz="1000" b="1">
              <a:solidFill>
                <a:sysClr val="windowText" lastClr="000000"/>
              </a:solidFill>
            </a:rPr>
            <a:t>成果対象の最も早い公開日</a:t>
          </a:r>
          <a:r>
            <a:rPr kumimoji="1" lang="ja-JP" altLang="en-US" sz="1000" b="0">
              <a:solidFill>
                <a:sysClr val="windowText" lastClr="000000"/>
              </a:solidFill>
            </a:rPr>
            <a:t>を記載してください。</a:t>
          </a:r>
          <a:endParaRPr kumimoji="1" lang="en-US" altLang="ja-JP" sz="1000" b="0">
            <a:solidFill>
              <a:sysClr val="windowText" lastClr="000000"/>
            </a:solidFill>
          </a:endParaRPr>
        </a:p>
        <a:p>
          <a:pPr algn="l"/>
          <a:endParaRPr kumimoji="1" lang="ja-JP" altLang="en-US" sz="1000" b="0">
            <a:solidFill>
              <a:srgbClr val="FF0000"/>
            </a:solidFill>
          </a:endParaRPr>
        </a:p>
      </xdr:txBody>
    </xdr:sp>
    <xdr:clientData/>
  </xdr:twoCellAnchor>
  <xdr:twoCellAnchor>
    <xdr:from>
      <xdr:col>2</xdr:col>
      <xdr:colOff>1540564</xdr:colOff>
      <xdr:row>1</xdr:row>
      <xdr:rowOff>26780</xdr:rowOff>
    </xdr:from>
    <xdr:to>
      <xdr:col>6</xdr:col>
      <xdr:colOff>405848</xdr:colOff>
      <xdr:row>3</xdr:row>
      <xdr:rowOff>7178</xdr:rowOff>
    </xdr:to>
    <xdr:sp macro="" textlink="">
      <xdr:nvSpPr>
        <xdr:cNvPr id="27" name="四角形吹き出し 14">
          <a:extLst>
            <a:ext uri="{FF2B5EF4-FFF2-40B4-BE49-F238E27FC236}">
              <a16:creationId xmlns:a16="http://schemas.microsoft.com/office/drawing/2014/main" id="{1EE39F60-EDCF-4B34-8A38-7E3BD46A70ED}"/>
            </a:ext>
          </a:extLst>
        </xdr:cNvPr>
        <xdr:cNvSpPr/>
      </xdr:nvSpPr>
      <xdr:spPr>
        <a:xfrm>
          <a:off x="3245539" y="264905"/>
          <a:ext cx="3942109" cy="294723"/>
        </a:xfrm>
        <a:prstGeom prst="wedgeRectCallout">
          <a:avLst>
            <a:gd name="adj1" fmla="val -55657"/>
            <a:gd name="adj2" fmla="val 133639"/>
          </a:avLst>
        </a:prstGeom>
        <a:gradFill>
          <a:gsLst>
            <a:gs pos="0">
              <a:schemeClr val="accent6">
                <a:tint val="50000"/>
                <a:satMod val="300000"/>
                <a:alpha val="50000"/>
              </a:schemeClr>
            </a:gs>
            <a:gs pos="34000">
              <a:schemeClr val="accent6">
                <a:tint val="37000"/>
                <a:satMod val="300000"/>
                <a:lumMod val="97000"/>
                <a:alpha val="19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000" b="0">
              <a:solidFill>
                <a:sysClr val="windowText" lastClr="000000"/>
              </a:solidFill>
            </a:rPr>
            <a:t>取りまとめの代表研究者名を</a:t>
          </a:r>
          <a:r>
            <a:rPr kumimoji="1" lang="ja-JP" altLang="en-US" sz="1000" b="1">
              <a:solidFill>
                <a:sysClr val="windowText" lastClr="000000"/>
              </a:solidFill>
            </a:rPr>
            <a:t>正式名称名</a:t>
          </a:r>
          <a:r>
            <a:rPr kumimoji="1" lang="ja-JP" altLang="en-US" sz="1000" b="0">
              <a:solidFill>
                <a:sysClr val="windowText" lastClr="000000"/>
              </a:solidFill>
            </a:rPr>
            <a:t>で記入してください。</a:t>
          </a:r>
          <a:endParaRPr kumimoji="1" lang="en-US" altLang="ja-JP" sz="1000" b="0">
            <a:solidFill>
              <a:sysClr val="windowText" lastClr="000000"/>
            </a:solidFill>
          </a:endParaRPr>
        </a:p>
        <a:p>
          <a:pPr algn="l"/>
          <a:endParaRPr kumimoji="1" lang="ja-JP" altLang="en-US" sz="1000" b="0">
            <a:solidFill>
              <a:srgbClr val="FF0000"/>
            </a:solidFill>
          </a:endParaRPr>
        </a:p>
      </xdr:txBody>
    </xdr:sp>
    <xdr:clientData/>
  </xdr:twoCellAnchor>
  <xdr:twoCellAnchor>
    <xdr:from>
      <xdr:col>10</xdr:col>
      <xdr:colOff>819979</xdr:colOff>
      <xdr:row>22</xdr:row>
      <xdr:rowOff>57979</xdr:rowOff>
    </xdr:from>
    <xdr:to>
      <xdr:col>11</xdr:col>
      <xdr:colOff>1896718</xdr:colOff>
      <xdr:row>25</xdr:row>
      <xdr:rowOff>132522</xdr:rowOff>
    </xdr:to>
    <xdr:sp macro="" textlink="">
      <xdr:nvSpPr>
        <xdr:cNvPr id="29" name="四角形吹き出し 18">
          <a:extLst>
            <a:ext uri="{FF2B5EF4-FFF2-40B4-BE49-F238E27FC236}">
              <a16:creationId xmlns:a16="http://schemas.microsoft.com/office/drawing/2014/main" id="{ED6ACE6D-8B29-4465-98DC-26C1EC8FAC70}"/>
            </a:ext>
          </a:extLst>
        </xdr:cNvPr>
        <xdr:cNvSpPr/>
      </xdr:nvSpPr>
      <xdr:spPr>
        <a:xfrm>
          <a:off x="13269154" y="4896679"/>
          <a:ext cx="3715164" cy="522218"/>
        </a:xfrm>
        <a:prstGeom prst="wedgeRectCallout">
          <a:avLst>
            <a:gd name="adj1" fmla="val -35036"/>
            <a:gd name="adj2" fmla="val 99523"/>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rgbClr val="FF0000"/>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lnSpc>
              <a:spcPts val="1100"/>
            </a:lnSpc>
          </a:pPr>
          <a:r>
            <a:rPr kumimoji="1" lang="ja-JP" altLang="en-US" sz="1000" b="0">
              <a:solidFill>
                <a:srgbClr val="FF0000"/>
              </a:solidFill>
            </a:rPr>
            <a:t>国際標準化活動の他、国内についても</a:t>
          </a:r>
          <a:r>
            <a:rPr kumimoji="1" lang="en-US" altLang="ja-JP" sz="1000" b="0">
              <a:solidFill>
                <a:srgbClr val="FF0000"/>
              </a:solidFill>
            </a:rPr>
            <a:t>ARIB</a:t>
          </a:r>
          <a:r>
            <a:rPr kumimoji="1" lang="ja-JP" altLang="en-US" sz="1000" b="0">
              <a:solidFill>
                <a:srgbClr val="FF0000"/>
              </a:solidFill>
            </a:rPr>
            <a:t>や</a:t>
          </a:r>
          <a:r>
            <a:rPr kumimoji="1" lang="en-US" altLang="ja-JP" sz="1000" b="0">
              <a:solidFill>
                <a:srgbClr val="FF0000"/>
              </a:solidFill>
            </a:rPr>
            <a:t>TTC</a:t>
          </a:r>
          <a:r>
            <a:rPr kumimoji="1" lang="ja-JP" altLang="en-US" sz="1000" b="0">
              <a:solidFill>
                <a:srgbClr val="FF0000"/>
              </a:solidFill>
            </a:rPr>
            <a:t>等の国内標準への提案を含みます。</a:t>
          </a:r>
        </a:p>
      </xdr:txBody>
    </xdr:sp>
    <xdr:clientData/>
  </xdr:twoCellAnchor>
  <xdr:twoCellAnchor>
    <xdr:from>
      <xdr:col>8</xdr:col>
      <xdr:colOff>165652</xdr:colOff>
      <xdr:row>22</xdr:row>
      <xdr:rowOff>74544</xdr:rowOff>
    </xdr:from>
    <xdr:to>
      <xdr:col>10</xdr:col>
      <xdr:colOff>762000</xdr:colOff>
      <xdr:row>25</xdr:row>
      <xdr:rowOff>134456</xdr:rowOff>
    </xdr:to>
    <xdr:sp macro="" textlink="">
      <xdr:nvSpPr>
        <xdr:cNvPr id="30" name="四角形吹き出し 18">
          <a:extLst>
            <a:ext uri="{FF2B5EF4-FFF2-40B4-BE49-F238E27FC236}">
              <a16:creationId xmlns:a16="http://schemas.microsoft.com/office/drawing/2014/main" id="{AE6EB0CF-761F-470A-8ABF-9CBFB49DB78A}"/>
            </a:ext>
          </a:extLst>
        </xdr:cNvPr>
        <xdr:cNvSpPr/>
      </xdr:nvSpPr>
      <xdr:spPr>
        <a:xfrm>
          <a:off x="9090577" y="4913244"/>
          <a:ext cx="4120598" cy="507587"/>
        </a:xfrm>
        <a:prstGeom prst="wedgeRectCallout">
          <a:avLst>
            <a:gd name="adj1" fmla="val -30871"/>
            <a:gd name="adj2" fmla="val 133121"/>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rgbClr val="FF0000"/>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lnSpc>
              <a:spcPts val="1100"/>
            </a:lnSpc>
          </a:pPr>
          <a:r>
            <a:rPr kumimoji="1" lang="ja-JP" altLang="en-US" sz="1000" b="0">
              <a:solidFill>
                <a:srgbClr val="FF0000"/>
              </a:solidFill>
            </a:rPr>
            <a:t>国際標準化活動、国内標準化活動の識別のため、</a:t>
          </a:r>
        </a:p>
        <a:p>
          <a:pPr algn="l">
            <a:lnSpc>
              <a:spcPts val="1100"/>
            </a:lnSpc>
          </a:pPr>
          <a:r>
            <a:rPr kumimoji="1" lang="ja-JP" altLang="en-US" sz="1000" b="0">
              <a:solidFill>
                <a:srgbClr val="FF0000"/>
              </a:solidFill>
            </a:rPr>
            <a:t>記入の際、提案先の後ろに</a:t>
          </a:r>
          <a:r>
            <a:rPr kumimoji="1" lang="ja-JP" altLang="en-US" sz="1000" b="1">
              <a:solidFill>
                <a:srgbClr val="FF0000"/>
              </a:solidFill>
            </a:rPr>
            <a:t>（国際）</a:t>
          </a:r>
          <a:r>
            <a:rPr kumimoji="1" lang="ja-JP" altLang="en-US" sz="1000" b="0">
              <a:solidFill>
                <a:srgbClr val="FF0000"/>
              </a:solidFill>
            </a:rPr>
            <a:t>または</a:t>
          </a:r>
          <a:r>
            <a:rPr kumimoji="1" lang="ja-JP" altLang="en-US" sz="1000" b="1">
              <a:solidFill>
                <a:srgbClr val="FF0000"/>
              </a:solidFill>
            </a:rPr>
            <a:t>（国内）</a:t>
          </a:r>
          <a:r>
            <a:rPr kumimoji="1" lang="ja-JP" altLang="en-US" sz="1000" b="0">
              <a:solidFill>
                <a:srgbClr val="FF0000"/>
              </a:solidFill>
            </a:rPr>
            <a:t>と記入してください。</a:t>
          </a:r>
        </a:p>
      </xdr:txBody>
    </xdr:sp>
    <xdr:clientData/>
  </xdr:twoCellAnchor>
  <xdr:twoCellAnchor>
    <xdr:from>
      <xdr:col>0</xdr:col>
      <xdr:colOff>177248</xdr:colOff>
      <xdr:row>40</xdr:row>
      <xdr:rowOff>57978</xdr:rowOff>
    </xdr:from>
    <xdr:to>
      <xdr:col>2</xdr:col>
      <xdr:colOff>1913283</xdr:colOff>
      <xdr:row>42</xdr:row>
      <xdr:rowOff>101587</xdr:rowOff>
    </xdr:to>
    <xdr:sp macro="" textlink="">
      <xdr:nvSpPr>
        <xdr:cNvPr id="31" name="四角形吹き出し 13">
          <a:extLst>
            <a:ext uri="{FF2B5EF4-FFF2-40B4-BE49-F238E27FC236}">
              <a16:creationId xmlns:a16="http://schemas.microsoft.com/office/drawing/2014/main" id="{446AC1B3-BF51-4554-842D-30256119E097}"/>
            </a:ext>
          </a:extLst>
        </xdr:cNvPr>
        <xdr:cNvSpPr/>
      </xdr:nvSpPr>
      <xdr:spPr>
        <a:xfrm>
          <a:off x="177248" y="8735253"/>
          <a:ext cx="3441010" cy="615109"/>
        </a:xfrm>
        <a:prstGeom prst="wedgeRectCallout">
          <a:avLst>
            <a:gd name="adj1" fmla="val 29113"/>
            <a:gd name="adj2" fmla="val 195661"/>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000" b="1">
              <a:solidFill>
                <a:sysClr val="windowText" lastClr="000000"/>
              </a:solidFill>
            </a:rPr>
            <a:t>受賞対象の発表タイトル、論</a:t>
          </a:r>
          <a:r>
            <a:rPr kumimoji="1" lang="ja-JP" altLang="en-US" sz="1000" b="1">
              <a:solidFill>
                <a:sysClr val="windowText" lastClr="000000"/>
              </a:solidFill>
              <a:latin typeface="+mn-lt"/>
              <a:ea typeface="+mn-ea"/>
              <a:cs typeface="+mn-cs"/>
            </a:rPr>
            <a:t>文名、</a:t>
          </a:r>
          <a:r>
            <a:rPr kumimoji="1" lang="ja-JP" altLang="ja-JP" sz="1000" b="1">
              <a:solidFill>
                <a:sysClr val="windowText" lastClr="000000"/>
              </a:solidFill>
              <a:latin typeface="+mn-lt"/>
              <a:ea typeface="+mn-ea"/>
              <a:cs typeface="+mn-cs"/>
            </a:rPr>
            <a:t>表彰対象の業績名、</a:t>
          </a:r>
          <a:r>
            <a:rPr kumimoji="1" lang="ja-JP" altLang="en-US" sz="1000" b="1">
              <a:solidFill>
                <a:sysClr val="windowText" lastClr="000000"/>
              </a:solidFill>
              <a:latin typeface="+mn-lt"/>
              <a:ea typeface="+mn-ea"/>
              <a:cs typeface="+mn-cs"/>
            </a:rPr>
            <a:t>等</a:t>
          </a:r>
          <a:r>
            <a:rPr kumimoji="1" lang="ja-JP" altLang="en-US" sz="1000" b="0">
              <a:solidFill>
                <a:sysClr val="windowText" lastClr="000000"/>
              </a:solidFill>
            </a:rPr>
            <a:t>を記入してください。受賞内容（受賞名</a:t>
          </a:r>
          <a:r>
            <a:rPr kumimoji="1" lang="en-US" altLang="ja-JP" sz="1000" b="0">
              <a:solidFill>
                <a:sysClr val="windowText" lastClr="000000"/>
              </a:solidFill>
            </a:rPr>
            <a:t>)</a:t>
          </a:r>
          <a:r>
            <a:rPr kumimoji="1" lang="ja-JP" altLang="en-US" sz="1000" b="0">
              <a:solidFill>
                <a:sysClr val="windowText" lastClr="000000"/>
              </a:solidFill>
            </a:rPr>
            <a:t>は関連情報（受賞内容など）に記入してください。</a:t>
          </a:r>
        </a:p>
      </xdr:txBody>
    </xdr:sp>
    <xdr:clientData/>
  </xdr:twoCellAnchor>
  <xdr:twoCellAnchor editAs="absolute">
    <xdr:from>
      <xdr:col>1</xdr:col>
      <xdr:colOff>209550</xdr:colOff>
      <xdr:row>19</xdr:row>
      <xdr:rowOff>219075</xdr:rowOff>
    </xdr:from>
    <xdr:to>
      <xdr:col>3</xdr:col>
      <xdr:colOff>470728</xdr:colOff>
      <xdr:row>22</xdr:row>
      <xdr:rowOff>127362</xdr:rowOff>
    </xdr:to>
    <xdr:sp macro="" textlink="">
      <xdr:nvSpPr>
        <xdr:cNvPr id="2" name="四角形吹き出し 21">
          <a:extLst>
            <a:ext uri="{FF2B5EF4-FFF2-40B4-BE49-F238E27FC236}">
              <a16:creationId xmlns:a16="http://schemas.microsoft.com/office/drawing/2014/main" id="{74821547-2F1A-4080-8E56-CC7B27866141}"/>
            </a:ext>
          </a:extLst>
        </xdr:cNvPr>
        <xdr:cNvSpPr/>
      </xdr:nvSpPr>
      <xdr:spPr>
        <a:xfrm>
          <a:off x="695325" y="4524375"/>
          <a:ext cx="4052128" cy="441687"/>
        </a:xfrm>
        <a:prstGeom prst="wedgeRectCallout">
          <a:avLst>
            <a:gd name="adj1" fmla="val -29390"/>
            <a:gd name="adj2" fmla="val -101509"/>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lin ang="16200000" scaled="1"/>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lnSpc>
              <a:spcPts val="1100"/>
            </a:lnSpc>
          </a:pPr>
          <a:r>
            <a:rPr kumimoji="1" lang="ja-JP" altLang="en-US" sz="1000" b="0">
              <a:solidFill>
                <a:sysClr val="windowText" lastClr="000000"/>
              </a:solidFill>
            </a:rPr>
            <a:t>・年月日の順は昇順で記入するか並び替えてください。</a:t>
          </a:r>
          <a:endParaRPr kumimoji="1" lang="en-US" altLang="ja-JP" sz="1000" b="0">
            <a:solidFill>
              <a:sysClr val="windowText" lastClr="000000"/>
            </a:solidFill>
          </a:endParaRPr>
        </a:p>
        <a:p>
          <a:pPr algn="l">
            <a:lnSpc>
              <a:spcPts val="1100"/>
            </a:lnSpc>
          </a:pPr>
          <a:r>
            <a:rPr kumimoji="1" lang="ja-JP" altLang="en-US" sz="1000" b="0">
              <a:solidFill>
                <a:sysClr val="windowText" lastClr="000000"/>
              </a:solidFill>
            </a:rPr>
            <a:t>・発表日は成果対象の最も早い公開日</a:t>
          </a:r>
          <a:r>
            <a:rPr kumimoji="1" lang="en-US" altLang="ja-JP" sz="1000" b="0">
              <a:solidFill>
                <a:sysClr val="windowText" lastClr="000000"/>
              </a:solidFill>
            </a:rPr>
            <a:t>(</a:t>
          </a:r>
          <a:r>
            <a:rPr kumimoji="1" lang="ja-JP" altLang="en-US" sz="1000" b="0">
              <a:solidFill>
                <a:sysClr val="windowText" lastClr="000000"/>
              </a:solidFill>
            </a:rPr>
            <a:t>発表日</a:t>
          </a:r>
          <a:r>
            <a:rPr kumimoji="1" lang="en-US" altLang="ja-JP" sz="1000" b="0">
              <a:solidFill>
                <a:sysClr val="windowText" lastClr="000000"/>
              </a:solidFill>
            </a:rPr>
            <a:t>)</a:t>
          </a:r>
          <a:r>
            <a:rPr kumimoji="1" lang="ja-JP" altLang="en-US" sz="1000" b="0">
              <a:solidFill>
                <a:sysClr val="windowText" lastClr="000000"/>
              </a:solidFill>
            </a:rPr>
            <a:t>を記載してください。</a:t>
          </a:r>
          <a:endParaRPr kumimoji="1" lang="en-US" altLang="ja-JP" sz="1000" b="0">
            <a:solidFill>
              <a:sysClr val="windowText" lastClr="000000"/>
            </a:solidFill>
          </a:endParaRPr>
        </a:p>
      </xdr:txBody>
    </xdr:sp>
    <xdr:clientData/>
  </xdr:twoCellAnchor>
  <xdr:twoCellAnchor editAs="absolute">
    <xdr:from>
      <xdr:col>2</xdr:col>
      <xdr:colOff>2114550</xdr:colOff>
      <xdr:row>25</xdr:row>
      <xdr:rowOff>47625</xdr:rowOff>
    </xdr:from>
    <xdr:to>
      <xdr:col>3</xdr:col>
      <xdr:colOff>782156</xdr:colOff>
      <xdr:row>26</xdr:row>
      <xdr:rowOff>115954</xdr:rowOff>
    </xdr:to>
    <xdr:sp macro="" textlink="" fLocksText="0">
      <xdr:nvSpPr>
        <xdr:cNvPr id="4" name="四角形吹き出し 10">
          <a:extLst>
            <a:ext uri="{FF2B5EF4-FFF2-40B4-BE49-F238E27FC236}">
              <a16:creationId xmlns:a16="http://schemas.microsoft.com/office/drawing/2014/main" id="{8A3790F7-53D0-4A50-AE0C-6F13585CB5C7}"/>
            </a:ext>
          </a:extLst>
        </xdr:cNvPr>
        <xdr:cNvSpPr/>
      </xdr:nvSpPr>
      <xdr:spPr>
        <a:xfrm>
          <a:off x="3819525" y="5334000"/>
          <a:ext cx="1239356" cy="258829"/>
        </a:xfrm>
        <a:prstGeom prst="wedgeRectCallout">
          <a:avLst>
            <a:gd name="adj1" fmla="val 31039"/>
            <a:gd name="adj2" fmla="val 156743"/>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lstStyle/>
        <a:p>
          <a:pPr algn="l">
            <a:lnSpc>
              <a:spcPts val="1200"/>
            </a:lnSpc>
          </a:pPr>
          <a:r>
            <a:rPr kumimoji="1" lang="ja-JP" altLang="en-US" sz="1000" b="0">
              <a:solidFill>
                <a:sysClr val="windowText" lastClr="000000"/>
              </a:solidFill>
            </a:rPr>
            <a:t>記入不要です。</a:t>
          </a:r>
        </a:p>
      </xdr:txBody>
    </xdr:sp>
    <xdr:clientData/>
  </xdr:twoCellAnchor>
  <xdr:twoCellAnchor editAs="absolute">
    <xdr:from>
      <xdr:col>2</xdr:col>
      <xdr:colOff>2124075</xdr:colOff>
      <xdr:row>33</xdr:row>
      <xdr:rowOff>142875</xdr:rowOff>
    </xdr:from>
    <xdr:to>
      <xdr:col>3</xdr:col>
      <xdr:colOff>791681</xdr:colOff>
      <xdr:row>35</xdr:row>
      <xdr:rowOff>58804</xdr:rowOff>
    </xdr:to>
    <xdr:sp macro="" textlink="" fLocksText="0">
      <xdr:nvSpPr>
        <xdr:cNvPr id="9" name="四角形吹き出し 10">
          <a:extLst>
            <a:ext uri="{FF2B5EF4-FFF2-40B4-BE49-F238E27FC236}">
              <a16:creationId xmlns:a16="http://schemas.microsoft.com/office/drawing/2014/main" id="{8C03F36C-5C79-4250-B938-7A50D560DB83}"/>
            </a:ext>
          </a:extLst>
        </xdr:cNvPr>
        <xdr:cNvSpPr/>
      </xdr:nvSpPr>
      <xdr:spPr>
        <a:xfrm>
          <a:off x="3829050" y="7058025"/>
          <a:ext cx="1239356" cy="258829"/>
        </a:xfrm>
        <a:prstGeom prst="wedgeRectCallout">
          <a:avLst>
            <a:gd name="adj1" fmla="val 31039"/>
            <a:gd name="adj2" fmla="val 156743"/>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lstStyle/>
        <a:p>
          <a:pPr algn="l">
            <a:lnSpc>
              <a:spcPts val="1200"/>
            </a:lnSpc>
          </a:pPr>
          <a:r>
            <a:rPr kumimoji="1" lang="ja-JP" altLang="en-US" sz="1000" b="0">
              <a:solidFill>
                <a:sysClr val="windowText" lastClr="000000"/>
              </a:solidFill>
            </a:rPr>
            <a:t>記入不要です。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894788</xdr:colOff>
      <xdr:row>14</xdr:row>
      <xdr:rowOff>104775</xdr:rowOff>
    </xdr:from>
    <xdr:to>
      <xdr:col>7</xdr:col>
      <xdr:colOff>2241</xdr:colOff>
      <xdr:row>38</xdr:row>
      <xdr:rowOff>76200</xdr:rowOff>
    </xdr:to>
    <xdr:grpSp>
      <xdr:nvGrpSpPr>
        <xdr:cNvPr id="14488" name="グループ化 12">
          <a:extLst>
            <a:ext uri="{FF2B5EF4-FFF2-40B4-BE49-F238E27FC236}">
              <a16:creationId xmlns:a16="http://schemas.microsoft.com/office/drawing/2014/main" id="{00000000-0008-0000-0700-000098380000}"/>
            </a:ext>
          </a:extLst>
        </xdr:cNvPr>
        <xdr:cNvGrpSpPr>
          <a:grpSpLocks noChangeAspect="1"/>
        </xdr:cNvGrpSpPr>
      </xdr:nvGrpSpPr>
      <xdr:grpSpPr bwMode="auto">
        <a:xfrm>
          <a:off x="2396376" y="7982510"/>
          <a:ext cx="7545483" cy="10560984"/>
          <a:chOff x="2644717" y="4188619"/>
          <a:chExt cx="7577990" cy="9020175"/>
        </a:xfrm>
      </xdr:grpSpPr>
      <xdr:sp macro="" textlink="">
        <xdr:nvSpPr>
          <xdr:cNvPr id="2" name="右矢印 1">
            <a:extLst>
              <a:ext uri="{FF2B5EF4-FFF2-40B4-BE49-F238E27FC236}">
                <a16:creationId xmlns:a16="http://schemas.microsoft.com/office/drawing/2014/main" id="{00000000-0008-0000-0700-000002000000}"/>
              </a:ext>
            </a:extLst>
          </xdr:cNvPr>
          <xdr:cNvSpPr/>
        </xdr:nvSpPr>
        <xdr:spPr>
          <a:xfrm>
            <a:off x="7442116" y="5082773"/>
            <a:ext cx="640205" cy="476250"/>
          </a:xfrm>
          <a:prstGeom prst="rightArrow">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 name="右矢印 2">
            <a:extLst>
              <a:ext uri="{FF2B5EF4-FFF2-40B4-BE49-F238E27FC236}">
                <a16:creationId xmlns:a16="http://schemas.microsoft.com/office/drawing/2014/main" id="{00000000-0008-0000-0700-000003000000}"/>
              </a:ext>
            </a:extLst>
          </xdr:cNvPr>
          <xdr:cNvSpPr/>
        </xdr:nvSpPr>
        <xdr:spPr>
          <a:xfrm rot="5400000" flipV="1">
            <a:off x="2756799" y="4887250"/>
            <a:ext cx="904638" cy="993751"/>
          </a:xfrm>
          <a:prstGeom prst="rightArrow">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ctr"/>
            <a:r>
              <a:rPr kumimoji="1" lang="en-US" altLang="ja-JP" sz="1600" baseline="0">
                <a:solidFill>
                  <a:sysClr val="windowText" lastClr="000000"/>
                </a:solidFill>
              </a:rPr>
              <a:t>no</a:t>
            </a:r>
            <a:endParaRPr kumimoji="1" lang="ja-JP" altLang="en-US" sz="1600" baseline="0">
              <a:solidFill>
                <a:sysClr val="windowText" lastClr="000000"/>
              </a:solidFill>
            </a:endParaRPr>
          </a:p>
        </xdr:txBody>
      </xdr:sp>
      <xdr:sp macro="" textlink="">
        <xdr:nvSpPr>
          <xdr:cNvPr id="5" name="右矢印 4">
            <a:extLst>
              <a:ext uri="{FF2B5EF4-FFF2-40B4-BE49-F238E27FC236}">
                <a16:creationId xmlns:a16="http://schemas.microsoft.com/office/drawing/2014/main" id="{00000000-0008-0000-0700-000005000000}"/>
              </a:ext>
            </a:extLst>
          </xdr:cNvPr>
          <xdr:cNvSpPr/>
        </xdr:nvSpPr>
        <xdr:spPr>
          <a:xfrm>
            <a:off x="9553836" y="6255544"/>
            <a:ext cx="668871" cy="647700"/>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sp macro="" textlink="">
        <xdr:nvSpPr>
          <xdr:cNvPr id="7" name="右矢印 6">
            <a:extLst>
              <a:ext uri="{FF2B5EF4-FFF2-40B4-BE49-F238E27FC236}">
                <a16:creationId xmlns:a16="http://schemas.microsoft.com/office/drawing/2014/main" id="{00000000-0008-0000-0700-000007000000}"/>
              </a:ext>
            </a:extLst>
          </xdr:cNvPr>
          <xdr:cNvSpPr/>
        </xdr:nvSpPr>
        <xdr:spPr>
          <a:xfrm>
            <a:off x="9544281" y="8620308"/>
            <a:ext cx="678426" cy="495300"/>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sp macro="" textlink="">
        <xdr:nvSpPr>
          <xdr:cNvPr id="8" name="右矢印 7">
            <a:extLst>
              <a:ext uri="{FF2B5EF4-FFF2-40B4-BE49-F238E27FC236}">
                <a16:creationId xmlns:a16="http://schemas.microsoft.com/office/drawing/2014/main" id="{00000000-0008-0000-0700-000008000000}"/>
              </a:ext>
            </a:extLst>
          </xdr:cNvPr>
          <xdr:cNvSpPr/>
        </xdr:nvSpPr>
        <xdr:spPr>
          <a:xfrm>
            <a:off x="7461226" y="6265069"/>
            <a:ext cx="621094" cy="676275"/>
          </a:xfrm>
          <a:prstGeom prst="rightArrow">
            <a:avLst/>
          </a:prstGeom>
          <a:no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yes</a:t>
            </a:r>
            <a:endPar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右矢印 8">
            <a:extLst>
              <a:ext uri="{FF2B5EF4-FFF2-40B4-BE49-F238E27FC236}">
                <a16:creationId xmlns:a16="http://schemas.microsoft.com/office/drawing/2014/main" id="{00000000-0008-0000-0700-000009000000}"/>
              </a:ext>
            </a:extLst>
          </xdr:cNvPr>
          <xdr:cNvSpPr/>
        </xdr:nvSpPr>
        <xdr:spPr>
          <a:xfrm>
            <a:off x="4785743" y="6265069"/>
            <a:ext cx="630650" cy="676275"/>
          </a:xfrm>
          <a:prstGeom prst="rightArrow">
            <a:avLst/>
          </a:prstGeom>
          <a:no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yes</a:t>
            </a:r>
            <a:endPar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 name="右矢印 9">
            <a:extLst>
              <a:ext uri="{FF2B5EF4-FFF2-40B4-BE49-F238E27FC236}">
                <a16:creationId xmlns:a16="http://schemas.microsoft.com/office/drawing/2014/main" id="{00000000-0008-0000-0700-00000A000000}"/>
              </a:ext>
            </a:extLst>
          </xdr:cNvPr>
          <xdr:cNvSpPr/>
        </xdr:nvSpPr>
        <xdr:spPr>
          <a:xfrm>
            <a:off x="4795299" y="9278649"/>
            <a:ext cx="3287022" cy="876300"/>
          </a:xfrm>
          <a:prstGeom prst="rightArrow">
            <a:avLst/>
          </a:prstGeom>
          <a:no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yes</a:t>
            </a:r>
            <a:endPar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 name="右矢印 10">
            <a:extLst>
              <a:ext uri="{FF2B5EF4-FFF2-40B4-BE49-F238E27FC236}">
                <a16:creationId xmlns:a16="http://schemas.microsoft.com/office/drawing/2014/main" id="{00000000-0008-0000-0700-00000B000000}"/>
              </a:ext>
            </a:extLst>
          </xdr:cNvPr>
          <xdr:cNvSpPr/>
        </xdr:nvSpPr>
        <xdr:spPr>
          <a:xfrm>
            <a:off x="4795299" y="10487036"/>
            <a:ext cx="3287022" cy="685800"/>
          </a:xfrm>
          <a:prstGeom prst="rightArrow">
            <a:avLst/>
          </a:prstGeom>
          <a:no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yes</a:t>
            </a:r>
            <a:endPar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右矢印 11">
            <a:extLst>
              <a:ext uri="{FF2B5EF4-FFF2-40B4-BE49-F238E27FC236}">
                <a16:creationId xmlns:a16="http://schemas.microsoft.com/office/drawing/2014/main" id="{00000000-0008-0000-0700-00000C000000}"/>
              </a:ext>
            </a:extLst>
          </xdr:cNvPr>
          <xdr:cNvSpPr/>
        </xdr:nvSpPr>
        <xdr:spPr>
          <a:xfrm>
            <a:off x="4804854" y="11600173"/>
            <a:ext cx="3277467" cy="676275"/>
          </a:xfrm>
          <a:prstGeom prst="rightArrow">
            <a:avLst/>
          </a:prstGeom>
          <a:no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yes</a:t>
            </a:r>
            <a:endPar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500" name="右矢印 12">
            <a:extLst>
              <a:ext uri="{FF2B5EF4-FFF2-40B4-BE49-F238E27FC236}">
                <a16:creationId xmlns:a16="http://schemas.microsoft.com/office/drawing/2014/main" id="{00000000-0008-0000-0700-0000A4380000}"/>
              </a:ext>
            </a:extLst>
          </xdr:cNvPr>
          <xdr:cNvSpPr>
            <a:spLocks noChangeArrowheads="1"/>
          </xdr:cNvSpPr>
        </xdr:nvSpPr>
        <xdr:spPr bwMode="auto">
          <a:xfrm>
            <a:off x="4802981" y="12553950"/>
            <a:ext cx="3276600" cy="654844"/>
          </a:xfrm>
          <a:prstGeom prst="rightArrow">
            <a:avLst>
              <a:gd name="adj1" fmla="val 50000"/>
              <a:gd name="adj2" fmla="val 43805"/>
            </a:avLst>
          </a:prstGeom>
          <a:noFill/>
          <a:ln w="25400" algn="ctr">
            <a:solidFill>
              <a:srgbClr val="385D8A"/>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14" name="右矢印 13">
            <a:extLst>
              <a:ext uri="{FF2B5EF4-FFF2-40B4-BE49-F238E27FC236}">
                <a16:creationId xmlns:a16="http://schemas.microsoft.com/office/drawing/2014/main" id="{00000000-0008-0000-0700-00000E000000}"/>
              </a:ext>
            </a:extLst>
          </xdr:cNvPr>
          <xdr:cNvSpPr/>
        </xdr:nvSpPr>
        <xdr:spPr>
          <a:xfrm rot="5400000" flipV="1">
            <a:off x="2128285" y="7812273"/>
            <a:ext cx="2026616" cy="993751"/>
          </a:xfrm>
          <a:prstGeom prst="rightArrow">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ctr"/>
            <a:r>
              <a:rPr kumimoji="1" lang="en-US" altLang="ja-JP" sz="1600" baseline="0">
                <a:solidFill>
                  <a:sysClr val="windowText" lastClr="000000"/>
                </a:solidFill>
              </a:rPr>
              <a:t>no</a:t>
            </a:r>
            <a:endParaRPr kumimoji="1" lang="ja-JP" altLang="en-US" sz="1600" baseline="0">
              <a:solidFill>
                <a:sysClr val="windowText" lastClr="000000"/>
              </a:solidFill>
            </a:endParaRPr>
          </a:p>
        </xdr:txBody>
      </xdr:sp>
      <xdr:sp macro="" textlink="">
        <xdr:nvSpPr>
          <xdr:cNvPr id="15" name="右矢印 14">
            <a:extLst>
              <a:ext uri="{FF2B5EF4-FFF2-40B4-BE49-F238E27FC236}">
                <a16:creationId xmlns:a16="http://schemas.microsoft.com/office/drawing/2014/main" id="{00000000-0008-0000-0700-00000F000000}"/>
              </a:ext>
            </a:extLst>
          </xdr:cNvPr>
          <xdr:cNvSpPr/>
        </xdr:nvSpPr>
        <xdr:spPr>
          <a:xfrm rot="5400000" flipV="1">
            <a:off x="2966231" y="9862449"/>
            <a:ext cx="485775" cy="993751"/>
          </a:xfrm>
          <a:prstGeom prst="rightArrow">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ctr"/>
            <a:r>
              <a:rPr kumimoji="1" lang="en-US" altLang="ja-JP" sz="1600" baseline="0">
                <a:solidFill>
                  <a:sysClr val="windowText" lastClr="000000"/>
                </a:solidFill>
              </a:rPr>
              <a:t>no</a:t>
            </a:r>
            <a:endParaRPr kumimoji="1" lang="ja-JP" altLang="en-US" sz="1600" baseline="0">
              <a:solidFill>
                <a:sysClr val="windowText" lastClr="000000"/>
              </a:solidFill>
            </a:endParaRPr>
          </a:p>
        </xdr:txBody>
      </xdr:sp>
      <xdr:sp macro="" textlink="">
        <xdr:nvSpPr>
          <xdr:cNvPr id="16" name="右矢印 15">
            <a:extLst>
              <a:ext uri="{FF2B5EF4-FFF2-40B4-BE49-F238E27FC236}">
                <a16:creationId xmlns:a16="http://schemas.microsoft.com/office/drawing/2014/main" id="{00000000-0008-0000-0700-000010000000}"/>
              </a:ext>
            </a:extLst>
          </xdr:cNvPr>
          <xdr:cNvSpPr/>
        </xdr:nvSpPr>
        <xdr:spPr>
          <a:xfrm rot="5400000" flipV="1">
            <a:off x="2975756" y="11974284"/>
            <a:ext cx="466725" cy="993751"/>
          </a:xfrm>
          <a:prstGeom prst="rightArrow">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ctr"/>
            <a:r>
              <a:rPr kumimoji="1" lang="en-US" altLang="ja-JP" sz="1600" baseline="0">
                <a:solidFill>
                  <a:sysClr val="windowText" lastClr="000000"/>
                </a:solidFill>
              </a:rPr>
              <a:t>no</a:t>
            </a:r>
            <a:endParaRPr kumimoji="1" lang="ja-JP" altLang="en-US" sz="1600" baseline="0">
              <a:solidFill>
                <a:sysClr val="windowText" lastClr="000000"/>
              </a:solidFill>
            </a:endParaRPr>
          </a:p>
        </xdr:txBody>
      </xdr:sp>
      <xdr:sp macro="" textlink="">
        <xdr:nvSpPr>
          <xdr:cNvPr id="17" name="右矢印 16">
            <a:extLst>
              <a:ext uri="{FF2B5EF4-FFF2-40B4-BE49-F238E27FC236}">
                <a16:creationId xmlns:a16="http://schemas.microsoft.com/office/drawing/2014/main" id="{00000000-0008-0000-0700-000011000000}"/>
              </a:ext>
            </a:extLst>
          </xdr:cNvPr>
          <xdr:cNvSpPr/>
        </xdr:nvSpPr>
        <xdr:spPr>
          <a:xfrm rot="5400000" flipV="1">
            <a:off x="2970994" y="10779769"/>
            <a:ext cx="476250" cy="993751"/>
          </a:xfrm>
          <a:prstGeom prst="rightArrow">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ctr"/>
            <a:r>
              <a:rPr kumimoji="1" lang="en-US" altLang="ja-JP" sz="1600" baseline="0">
                <a:solidFill>
                  <a:sysClr val="windowText" lastClr="000000"/>
                </a:solidFill>
              </a:rPr>
              <a:t>no</a:t>
            </a:r>
            <a:endParaRPr kumimoji="1" lang="ja-JP" altLang="en-US" sz="1600" baseline="0">
              <a:solidFill>
                <a:sysClr val="windowText" lastClr="000000"/>
              </a:solidFill>
            </a:endParaRPr>
          </a:p>
        </xdr:txBody>
      </xdr:sp>
      <xdr:sp macro="" textlink="">
        <xdr:nvSpPr>
          <xdr:cNvPr id="18" name="右矢印 17">
            <a:extLst>
              <a:ext uri="{FF2B5EF4-FFF2-40B4-BE49-F238E27FC236}">
                <a16:creationId xmlns:a16="http://schemas.microsoft.com/office/drawing/2014/main" id="{00000000-0008-0000-0700-000012000000}"/>
              </a:ext>
            </a:extLst>
          </xdr:cNvPr>
          <xdr:cNvSpPr/>
        </xdr:nvSpPr>
        <xdr:spPr>
          <a:xfrm rot="5400000" flipV="1">
            <a:off x="6276794" y="4481721"/>
            <a:ext cx="266700" cy="993751"/>
          </a:xfrm>
          <a:prstGeom prst="rightArrow">
            <a:avLst/>
          </a:prstGeom>
          <a:noFill/>
          <a:ln w="25400" cap="flat" cmpd="sng" algn="ctr">
            <a:solidFill>
              <a:srgbClr val="4F81BD">
                <a:shade val="50000"/>
              </a:srgbClr>
            </a:solidFill>
            <a:prstDash val="solid"/>
          </a:ln>
          <a:effectLst/>
        </xdr:spPr>
        <xdr:txBody>
          <a:bodyPr vertOverflow="clip" horzOverflow="clip" vert="eaVert"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no</a:t>
            </a: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 name="右矢印 18">
            <a:extLst>
              <a:ext uri="{FF2B5EF4-FFF2-40B4-BE49-F238E27FC236}">
                <a16:creationId xmlns:a16="http://schemas.microsoft.com/office/drawing/2014/main" id="{00000000-0008-0000-0700-000013000000}"/>
              </a:ext>
            </a:extLst>
          </xdr:cNvPr>
          <xdr:cNvSpPr/>
        </xdr:nvSpPr>
        <xdr:spPr>
          <a:xfrm rot="5400000" flipV="1">
            <a:off x="6276794" y="6574702"/>
            <a:ext cx="266700" cy="993751"/>
          </a:xfrm>
          <a:prstGeom prst="rightArrow">
            <a:avLst/>
          </a:prstGeom>
          <a:noFill/>
          <a:ln w="25400" cap="flat" cmpd="sng" algn="ctr">
            <a:solidFill>
              <a:srgbClr val="4F81BD">
                <a:shade val="50000"/>
              </a:srgbClr>
            </a:solidFill>
            <a:prstDash val="solid"/>
          </a:ln>
          <a:effectLst/>
        </xdr:spPr>
        <xdr:txBody>
          <a:bodyPr vertOverflow="clip" horzOverflow="clip" vert="eaVert"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no</a:t>
            </a: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0" name="右矢印 19">
            <a:extLst>
              <a:ext uri="{FF2B5EF4-FFF2-40B4-BE49-F238E27FC236}">
                <a16:creationId xmlns:a16="http://schemas.microsoft.com/office/drawing/2014/main" id="{00000000-0008-0000-0700-000014000000}"/>
              </a:ext>
            </a:extLst>
          </xdr:cNvPr>
          <xdr:cNvSpPr/>
        </xdr:nvSpPr>
        <xdr:spPr>
          <a:xfrm>
            <a:off x="7451671" y="4188619"/>
            <a:ext cx="630650" cy="819150"/>
          </a:xfrm>
          <a:prstGeom prst="rightArrow">
            <a:avLst/>
          </a:prstGeom>
          <a:no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yes</a:t>
            </a:r>
            <a:endPar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1" name="右矢印 20">
            <a:extLst>
              <a:ext uri="{FF2B5EF4-FFF2-40B4-BE49-F238E27FC236}">
                <a16:creationId xmlns:a16="http://schemas.microsoft.com/office/drawing/2014/main" id="{00000000-0008-0000-0700-000015000000}"/>
              </a:ext>
            </a:extLst>
          </xdr:cNvPr>
          <xdr:cNvSpPr/>
        </xdr:nvSpPr>
        <xdr:spPr>
          <a:xfrm>
            <a:off x="4776188" y="4207669"/>
            <a:ext cx="640205" cy="819150"/>
          </a:xfrm>
          <a:prstGeom prst="rightArrow">
            <a:avLst/>
          </a:prstGeom>
          <a:no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yes</a:t>
            </a:r>
            <a:endPar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7</xdr:col>
      <xdr:colOff>452443</xdr:colOff>
      <xdr:row>15</xdr:row>
      <xdr:rowOff>488155</xdr:rowOff>
    </xdr:from>
    <xdr:to>
      <xdr:col>7</xdr:col>
      <xdr:colOff>1607350</xdr:colOff>
      <xdr:row>18</xdr:row>
      <xdr:rowOff>119062</xdr:rowOff>
    </xdr:to>
    <xdr:sp macro="" textlink="">
      <xdr:nvSpPr>
        <xdr:cNvPr id="24" name="屈折矢印 23">
          <a:extLst>
            <a:ext uri="{FF2B5EF4-FFF2-40B4-BE49-F238E27FC236}">
              <a16:creationId xmlns:a16="http://schemas.microsoft.com/office/drawing/2014/main" id="{00000000-0008-0000-0700-000018000000}"/>
            </a:ext>
          </a:extLst>
        </xdr:cNvPr>
        <xdr:cNvSpPr/>
      </xdr:nvSpPr>
      <xdr:spPr>
        <a:xfrm rot="16200000">
          <a:off x="10668006" y="4952999"/>
          <a:ext cx="1178719" cy="1154907"/>
        </a:xfrm>
        <a:prstGeom prst="bentUpArrow">
          <a:avLst>
            <a:gd name="adj1" fmla="val 25000"/>
            <a:gd name="adj2" fmla="val 25641"/>
            <a:gd name="adj3" fmla="val 25000"/>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15</xdr:row>
      <xdr:rowOff>0</xdr:rowOff>
    </xdr:from>
    <xdr:to>
      <xdr:col>7</xdr:col>
      <xdr:colOff>273844</xdr:colOff>
      <xdr:row>18</xdr:row>
      <xdr:rowOff>10302</xdr:rowOff>
    </xdr:to>
    <xdr:sp macro="" textlink="">
      <xdr:nvSpPr>
        <xdr:cNvPr id="25" name="右中かっこ 24">
          <a:extLst>
            <a:ext uri="{FF2B5EF4-FFF2-40B4-BE49-F238E27FC236}">
              <a16:creationId xmlns:a16="http://schemas.microsoft.com/office/drawing/2014/main" id="{00000000-0008-0000-0700-000019000000}"/>
            </a:ext>
          </a:extLst>
        </xdr:cNvPr>
        <xdr:cNvSpPr/>
      </xdr:nvSpPr>
      <xdr:spPr>
        <a:xfrm>
          <a:off x="10227469" y="4452938"/>
          <a:ext cx="273844" cy="1558114"/>
        </a:xfrm>
        <a:prstGeom prst="rightBrace">
          <a:avLst/>
        </a:prstGeom>
        <a:ln w="254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504266</xdr:colOff>
      <xdr:row>22</xdr:row>
      <xdr:rowOff>1</xdr:rowOff>
    </xdr:from>
    <xdr:to>
      <xdr:col>3</xdr:col>
      <xdr:colOff>1488877</xdr:colOff>
      <xdr:row>23</xdr:row>
      <xdr:rowOff>22416</xdr:rowOff>
    </xdr:to>
    <xdr:sp macro="" textlink="">
      <xdr:nvSpPr>
        <xdr:cNvPr id="28" name="右矢印 27">
          <a:extLst>
            <a:ext uri="{FF2B5EF4-FFF2-40B4-BE49-F238E27FC236}">
              <a16:creationId xmlns:a16="http://schemas.microsoft.com/office/drawing/2014/main" id="{00000000-0008-0000-0700-00001C000000}"/>
            </a:ext>
          </a:extLst>
        </xdr:cNvPr>
        <xdr:cNvSpPr/>
      </xdr:nvSpPr>
      <xdr:spPr bwMode="auto">
        <a:xfrm rot="5400000" flipV="1">
          <a:off x="6218511" y="8774961"/>
          <a:ext cx="336180" cy="984611"/>
        </a:xfrm>
        <a:prstGeom prst="rightArrow">
          <a:avLst/>
        </a:prstGeom>
        <a:noFill/>
        <a:ln w="25400" cap="flat" cmpd="sng" algn="ctr">
          <a:solidFill>
            <a:srgbClr val="4F81BD">
              <a:shade val="50000"/>
            </a:srgbClr>
          </a:solidFill>
          <a:prstDash val="solid"/>
        </a:ln>
        <a:effectLst/>
      </xdr:spPr>
      <xdr:txBody>
        <a:bodyPr vertOverflow="clip" horzOverflow="clip" vert="eaVert"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no</a:t>
          </a: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31936</xdr:colOff>
      <xdr:row>21</xdr:row>
      <xdr:rowOff>228040</xdr:rowOff>
    </xdr:from>
    <xdr:to>
      <xdr:col>7</xdr:col>
      <xdr:colOff>14379</xdr:colOff>
      <xdr:row>21</xdr:row>
      <xdr:rowOff>986379</xdr:rowOff>
    </xdr:to>
    <xdr:sp macro="" textlink="">
      <xdr:nvSpPr>
        <xdr:cNvPr id="27" name="右矢印 26">
          <a:extLst>
            <a:ext uri="{FF2B5EF4-FFF2-40B4-BE49-F238E27FC236}">
              <a16:creationId xmlns:a16="http://schemas.microsoft.com/office/drawing/2014/main" id="{00000000-0008-0000-0700-00001B000000}"/>
            </a:ext>
          </a:extLst>
        </xdr:cNvPr>
        <xdr:cNvSpPr/>
      </xdr:nvSpPr>
      <xdr:spPr bwMode="auto">
        <a:xfrm>
          <a:off x="9523318" y="8677275"/>
          <a:ext cx="666002" cy="758339"/>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xdr:col>
      <xdr:colOff>43141</xdr:colOff>
      <xdr:row>21</xdr:row>
      <xdr:rowOff>228040</xdr:rowOff>
    </xdr:from>
    <xdr:to>
      <xdr:col>4</xdr:col>
      <xdr:colOff>661571</xdr:colOff>
      <xdr:row>21</xdr:row>
      <xdr:rowOff>1019835</xdr:rowOff>
    </xdr:to>
    <xdr:sp macro="" textlink="">
      <xdr:nvSpPr>
        <xdr:cNvPr id="29" name="右矢印 28">
          <a:extLst>
            <a:ext uri="{FF2B5EF4-FFF2-40B4-BE49-F238E27FC236}">
              <a16:creationId xmlns:a16="http://schemas.microsoft.com/office/drawing/2014/main" id="{00000000-0008-0000-0700-00001D000000}"/>
            </a:ext>
          </a:extLst>
        </xdr:cNvPr>
        <xdr:cNvSpPr/>
      </xdr:nvSpPr>
      <xdr:spPr bwMode="auto">
        <a:xfrm>
          <a:off x="7405406" y="8677275"/>
          <a:ext cx="618430" cy="791795"/>
        </a:xfrm>
        <a:prstGeom prst="rightArrow">
          <a:avLst/>
        </a:prstGeom>
        <a:no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yes</a:t>
          </a:r>
          <a:endPar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xdr:col>
      <xdr:colOff>31935</xdr:colOff>
      <xdr:row>23</xdr:row>
      <xdr:rowOff>82362</xdr:rowOff>
    </xdr:from>
    <xdr:to>
      <xdr:col>4</xdr:col>
      <xdr:colOff>669394</xdr:colOff>
      <xdr:row>23</xdr:row>
      <xdr:rowOff>639964</xdr:rowOff>
    </xdr:to>
    <xdr:sp macro="" textlink="">
      <xdr:nvSpPr>
        <xdr:cNvPr id="30" name="右矢印 29">
          <a:extLst>
            <a:ext uri="{FF2B5EF4-FFF2-40B4-BE49-F238E27FC236}">
              <a16:creationId xmlns:a16="http://schemas.microsoft.com/office/drawing/2014/main" id="{00000000-0008-0000-0700-00001E000000}"/>
            </a:ext>
          </a:extLst>
        </xdr:cNvPr>
        <xdr:cNvSpPr/>
      </xdr:nvSpPr>
      <xdr:spPr bwMode="auto">
        <a:xfrm>
          <a:off x="7394200" y="10122833"/>
          <a:ext cx="637459" cy="557602"/>
        </a:xfrm>
        <a:prstGeom prst="rightArrow">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A1:V44"/>
  <sheetViews>
    <sheetView tabSelected="1" zoomScaleNormal="100" zoomScaleSheetLayoutView="85" workbookViewId="0">
      <selection activeCell="A2" sqref="A2"/>
    </sheetView>
  </sheetViews>
  <sheetFormatPr defaultRowHeight="11.25"/>
  <cols>
    <col min="1" max="1" width="6.375" style="5" customWidth="1"/>
    <col min="2" max="2" width="16" style="5" customWidth="1"/>
    <col min="3" max="3" width="33.75" style="14" customWidth="1"/>
    <col min="4" max="4" width="14.75" style="14" customWidth="1"/>
    <col min="5" max="14" width="9" style="15" customWidth="1"/>
    <col min="15" max="15" width="13.5" style="5" customWidth="1"/>
    <col min="16" max="16" width="26.625" style="5" customWidth="1"/>
    <col min="17" max="17" width="18.75" style="5" customWidth="1"/>
    <col min="18" max="18" width="26.875" style="5" customWidth="1"/>
    <col min="19" max="19" width="18.625" style="5" customWidth="1"/>
    <col min="20" max="20" width="9" style="5" customWidth="1"/>
    <col min="21" max="16384" width="9" style="5"/>
  </cols>
  <sheetData>
    <row r="1" spans="1:20" ht="23.25" customHeight="1">
      <c r="A1" s="355" t="s">
        <v>334</v>
      </c>
      <c r="B1" s="355"/>
      <c r="C1" s="354" t="s">
        <v>251</v>
      </c>
      <c r="D1" s="354"/>
      <c r="E1" s="354"/>
      <c r="F1" s="354"/>
      <c r="G1" s="354"/>
      <c r="H1" s="354"/>
      <c r="I1" s="354"/>
      <c r="J1" s="354"/>
      <c r="K1" s="354"/>
      <c r="L1" s="354"/>
      <c r="M1" s="354"/>
      <c r="N1" s="354"/>
      <c r="O1" s="354"/>
      <c r="P1" s="354"/>
      <c r="Q1" s="354"/>
      <c r="R1" s="354"/>
      <c r="S1" s="149"/>
      <c r="T1" s="24"/>
    </row>
    <row r="2" spans="1:20">
      <c r="A2" s="2"/>
      <c r="B2" s="16" t="s">
        <v>178</v>
      </c>
      <c r="C2" s="97">
        <v>46112</v>
      </c>
      <c r="D2" s="98">
        <f>IF(MONTH(C2)&lt;6,YEAR(C2)-1,YEAR(C2))</f>
        <v>2025</v>
      </c>
      <c r="E2" s="99">
        <f>DATEVALUE(TEXT($D$2,"0")&amp;"/3/31")</f>
        <v>45747</v>
      </c>
      <c r="F2" s="17"/>
      <c r="G2" s="17"/>
      <c r="H2" s="17"/>
      <c r="I2" s="17"/>
      <c r="J2" s="17"/>
      <c r="K2" s="17"/>
      <c r="L2" s="17"/>
      <c r="M2" s="17"/>
      <c r="N2" s="17"/>
      <c r="O2" s="2"/>
      <c r="P2" s="2"/>
      <c r="Q2" s="4"/>
      <c r="R2" s="6"/>
      <c r="S2" s="6"/>
      <c r="T2" s="65"/>
    </row>
    <row r="3" spans="1:20">
      <c r="A3" s="2"/>
      <c r="B3" s="21" t="s">
        <v>248</v>
      </c>
      <c r="C3" s="153"/>
      <c r="D3" s="36"/>
      <c r="E3" s="26"/>
      <c r="F3" s="26"/>
      <c r="G3" s="26"/>
      <c r="H3" s="26"/>
      <c r="I3" s="26"/>
      <c r="J3" s="26"/>
      <c r="K3" s="26"/>
      <c r="L3" s="26"/>
      <c r="M3" s="26"/>
      <c r="N3" s="26"/>
      <c r="O3" s="6"/>
      <c r="P3" s="6"/>
      <c r="Q3" s="6"/>
      <c r="R3" s="6"/>
      <c r="S3" s="6"/>
      <c r="T3" s="24"/>
    </row>
    <row r="4" spans="1:20" ht="11.25" hidden="1" customHeight="1">
      <c r="A4" s="2"/>
      <c r="B4" s="21" t="s">
        <v>221</v>
      </c>
      <c r="C4" s="153"/>
      <c r="D4" s="28"/>
      <c r="E4" s="23"/>
      <c r="F4" s="23"/>
      <c r="G4" s="23"/>
      <c r="H4" s="23"/>
      <c r="I4" s="23"/>
      <c r="J4" s="23"/>
      <c r="K4" s="23"/>
      <c r="L4" s="23"/>
      <c r="M4" s="23"/>
      <c r="N4" s="23"/>
      <c r="O4" s="6"/>
      <c r="P4" s="6"/>
      <c r="Q4" s="6"/>
      <c r="R4" s="6"/>
      <c r="S4" s="6"/>
      <c r="T4" s="24"/>
    </row>
    <row r="5" spans="1:20">
      <c r="A5" s="2"/>
      <c r="B5" s="52" t="s">
        <v>98</v>
      </c>
      <c r="C5" s="153"/>
      <c r="D5" s="28"/>
      <c r="E5" s="23"/>
      <c r="F5" s="23"/>
      <c r="G5" s="23"/>
      <c r="H5" s="23"/>
      <c r="I5" s="23"/>
      <c r="J5" s="23"/>
      <c r="K5" s="23"/>
      <c r="L5" s="23"/>
      <c r="M5" s="23"/>
      <c r="N5" s="23"/>
      <c r="O5" s="6"/>
      <c r="P5" s="6"/>
      <c r="Q5" s="6"/>
      <c r="R5" s="6"/>
      <c r="S5" s="6"/>
    </row>
    <row r="6" spans="1:20">
      <c r="A6" s="2"/>
      <c r="B6" s="53" t="s">
        <v>147</v>
      </c>
      <c r="C6" s="152"/>
      <c r="D6" s="28"/>
      <c r="E6" s="23"/>
      <c r="F6" s="23"/>
      <c r="G6" s="23"/>
      <c r="H6" s="23"/>
      <c r="I6" s="23"/>
      <c r="J6" s="23"/>
      <c r="K6" s="23"/>
      <c r="L6" s="23"/>
      <c r="M6" s="23"/>
      <c r="N6" s="23"/>
      <c r="O6" s="6"/>
      <c r="P6" s="6"/>
      <c r="Q6" s="6"/>
      <c r="R6" s="6"/>
      <c r="S6" s="6"/>
    </row>
    <row r="7" spans="1:20">
      <c r="A7" s="2"/>
      <c r="B7" s="16" t="s">
        <v>146</v>
      </c>
      <c r="C7" s="153"/>
      <c r="D7" s="5"/>
      <c r="E7" s="22"/>
      <c r="F7" s="22"/>
      <c r="G7" s="22"/>
      <c r="H7" s="22"/>
      <c r="I7" s="22"/>
      <c r="J7" s="22"/>
      <c r="K7" s="22"/>
      <c r="L7" s="22"/>
      <c r="M7" s="22"/>
      <c r="N7" s="22"/>
      <c r="O7" s="29"/>
      <c r="P7" s="29"/>
      <c r="Q7" s="2"/>
      <c r="R7" s="2"/>
      <c r="S7" s="2"/>
    </row>
    <row r="8" spans="1:20">
      <c r="A8" s="2"/>
      <c r="D8" s="29"/>
      <c r="E8" s="22"/>
      <c r="F8" s="22"/>
      <c r="G8" s="22"/>
      <c r="H8" s="22"/>
      <c r="I8" s="22"/>
      <c r="J8" s="22"/>
      <c r="K8" s="22"/>
      <c r="L8" s="22"/>
      <c r="M8" s="22"/>
      <c r="N8" s="22"/>
      <c r="O8" s="29"/>
      <c r="P8" s="29"/>
      <c r="Q8" s="2"/>
      <c r="R8" s="2"/>
      <c r="S8" s="2"/>
    </row>
    <row r="9" spans="1:20">
      <c r="A9" s="2"/>
      <c r="B9" s="2"/>
      <c r="C9" s="3"/>
      <c r="D9" s="3"/>
      <c r="E9" s="17"/>
      <c r="F9" s="17"/>
      <c r="G9" s="17"/>
      <c r="H9" s="18"/>
      <c r="I9" s="18"/>
      <c r="J9" s="18"/>
      <c r="K9" s="17"/>
      <c r="L9" s="17"/>
      <c r="M9" s="17"/>
      <c r="N9" s="17"/>
      <c r="O9" s="2"/>
      <c r="P9" s="2"/>
      <c r="Q9" s="2"/>
      <c r="R9" s="2"/>
      <c r="S9" s="2"/>
    </row>
    <row r="10" spans="1:20" ht="24.95" customHeight="1" thickBot="1">
      <c r="A10" s="1" t="s">
        <v>234</v>
      </c>
      <c r="B10" s="2"/>
      <c r="C10" s="3"/>
      <c r="D10" s="3"/>
      <c r="E10" s="17"/>
      <c r="F10" s="17"/>
      <c r="G10" s="17"/>
      <c r="H10" s="27"/>
      <c r="I10" s="37"/>
      <c r="J10" s="37"/>
      <c r="K10" s="17"/>
      <c r="L10" s="17"/>
      <c r="M10" s="17"/>
      <c r="N10" s="17"/>
      <c r="O10" s="2"/>
      <c r="P10" s="2"/>
      <c r="Q10" s="2"/>
      <c r="R10" s="2"/>
      <c r="S10" s="2"/>
    </row>
    <row r="11" spans="1:20" ht="14.25" customHeight="1" thickBot="1">
      <c r="A11" s="39" t="str">
        <f>LEFT(A10,4)</f>
        <v>１．論文</v>
      </c>
      <c r="B11" s="2"/>
      <c r="C11" s="3"/>
      <c r="D11" s="3"/>
      <c r="E11" s="54" t="s">
        <v>148</v>
      </c>
      <c r="F11" s="55"/>
      <c r="G11" s="55"/>
      <c r="H11" s="55"/>
      <c r="I11" s="55"/>
      <c r="J11" s="55"/>
      <c r="K11" s="55"/>
      <c r="L11" s="55"/>
      <c r="M11" s="55"/>
      <c r="N11" s="56"/>
      <c r="O11" s="40"/>
      <c r="P11" s="2"/>
      <c r="Q11" s="2"/>
      <c r="R11" s="2"/>
      <c r="S11" s="2"/>
    </row>
    <row r="12" spans="1:20" s="33" customFormat="1" ht="24" customHeight="1" thickBot="1">
      <c r="A12" s="30" t="s">
        <v>0</v>
      </c>
      <c r="B12" s="31" t="s">
        <v>2</v>
      </c>
      <c r="C12" s="7" t="s">
        <v>1</v>
      </c>
      <c r="D12" s="8" t="s">
        <v>122</v>
      </c>
      <c r="E12" s="100" t="s">
        <v>252</v>
      </c>
      <c r="F12" s="100" t="s">
        <v>253</v>
      </c>
      <c r="G12" s="100"/>
      <c r="H12" s="100"/>
      <c r="I12" s="100"/>
      <c r="J12" s="100"/>
      <c r="K12" s="100"/>
      <c r="L12" s="100"/>
      <c r="M12" s="100"/>
      <c r="N12" s="100"/>
      <c r="O12" s="31" t="s">
        <v>135</v>
      </c>
      <c r="P12" s="31" t="s">
        <v>3</v>
      </c>
      <c r="Q12" s="9" t="s">
        <v>153</v>
      </c>
      <c r="R12" s="351" t="s">
        <v>185</v>
      </c>
      <c r="S12" s="32" t="s">
        <v>184</v>
      </c>
    </row>
    <row r="13" spans="1:20" s="10" customFormat="1" ht="12" thickTop="1">
      <c r="A13" s="79">
        <f t="shared" ref="A13:A42" si="0">ROW()-MATCH("１．論文",$A$1:$A$50,0)-1</f>
        <v>1</v>
      </c>
      <c r="B13" s="160"/>
      <c r="C13" s="162"/>
      <c r="D13" s="162"/>
      <c r="E13" s="163"/>
      <c r="F13" s="163"/>
      <c r="G13" s="164"/>
      <c r="H13" s="164"/>
      <c r="I13" s="164"/>
      <c r="J13" s="164"/>
      <c r="K13" s="164"/>
      <c r="L13" s="164"/>
      <c r="M13" s="164"/>
      <c r="N13" s="164"/>
      <c r="O13" s="158"/>
      <c r="P13" s="162"/>
      <c r="Q13" s="162"/>
      <c r="R13" s="166"/>
      <c r="S13" s="165"/>
    </row>
    <row r="14" spans="1:20" s="10" customFormat="1">
      <c r="A14" s="79">
        <f t="shared" si="0"/>
        <v>2</v>
      </c>
      <c r="B14" s="155"/>
      <c r="C14" s="158"/>
      <c r="D14" s="167"/>
      <c r="E14" s="169"/>
      <c r="F14" s="170"/>
      <c r="G14" s="157"/>
      <c r="H14" s="157"/>
      <c r="I14" s="157"/>
      <c r="J14" s="157"/>
      <c r="K14" s="157"/>
      <c r="L14" s="157"/>
      <c r="M14" s="157"/>
      <c r="N14" s="157"/>
      <c r="O14" s="162"/>
      <c r="P14" s="158"/>
      <c r="Q14" s="158"/>
      <c r="R14" s="166"/>
      <c r="S14" s="165"/>
    </row>
    <row r="15" spans="1:20" s="10" customFormat="1">
      <c r="A15" s="61">
        <f t="shared" si="0"/>
        <v>3</v>
      </c>
      <c r="B15" s="155"/>
      <c r="C15" s="158"/>
      <c r="D15" s="167"/>
      <c r="E15" s="169"/>
      <c r="F15" s="156"/>
      <c r="G15" s="156"/>
      <c r="H15" s="156"/>
      <c r="I15" s="156"/>
      <c r="J15" s="156"/>
      <c r="K15" s="156"/>
      <c r="L15" s="156"/>
      <c r="M15" s="156"/>
      <c r="N15" s="156"/>
      <c r="O15" s="158"/>
      <c r="P15" s="158"/>
      <c r="Q15" s="158"/>
      <c r="R15" s="167"/>
      <c r="S15" s="161"/>
    </row>
    <row r="16" spans="1:20" s="10" customFormat="1">
      <c r="A16" s="61">
        <f t="shared" si="0"/>
        <v>4</v>
      </c>
      <c r="B16" s="155"/>
      <c r="C16" s="158"/>
      <c r="D16" s="167"/>
      <c r="E16" s="169"/>
      <c r="F16" s="156"/>
      <c r="G16" s="156"/>
      <c r="H16" s="156"/>
      <c r="I16" s="156"/>
      <c r="J16" s="156"/>
      <c r="K16" s="156"/>
      <c r="L16" s="156"/>
      <c r="M16" s="156"/>
      <c r="N16" s="156"/>
      <c r="O16" s="158"/>
      <c r="P16" s="158"/>
      <c r="Q16" s="158"/>
      <c r="R16" s="167"/>
      <c r="S16" s="161"/>
    </row>
    <row r="17" spans="1:19" s="10" customFormat="1">
      <c r="A17" s="79">
        <f t="shared" si="0"/>
        <v>5</v>
      </c>
      <c r="B17" s="160"/>
      <c r="C17" s="162"/>
      <c r="D17" s="166"/>
      <c r="E17" s="169"/>
      <c r="F17" s="169"/>
      <c r="G17" s="168"/>
      <c r="H17" s="168"/>
      <c r="I17" s="168"/>
      <c r="J17" s="168"/>
      <c r="K17" s="168"/>
      <c r="L17" s="168"/>
      <c r="M17" s="168"/>
      <c r="N17" s="168"/>
      <c r="O17" s="162"/>
      <c r="P17" s="162"/>
      <c r="Q17" s="162"/>
      <c r="R17" s="166"/>
      <c r="S17" s="165"/>
    </row>
    <row r="18" spans="1:19" s="10" customFormat="1">
      <c r="A18" s="79">
        <f t="shared" si="0"/>
        <v>6</v>
      </c>
      <c r="B18" s="155"/>
      <c r="C18" s="158"/>
      <c r="D18" s="167"/>
      <c r="E18" s="169"/>
      <c r="F18" s="170"/>
      <c r="G18" s="157"/>
      <c r="H18" s="157"/>
      <c r="I18" s="157"/>
      <c r="J18" s="157"/>
      <c r="K18" s="157"/>
      <c r="L18" s="157"/>
      <c r="M18" s="157"/>
      <c r="N18" s="157"/>
      <c r="O18" s="162"/>
      <c r="P18" s="158"/>
      <c r="Q18" s="158"/>
      <c r="R18" s="167"/>
      <c r="S18" s="161"/>
    </row>
    <row r="19" spans="1:19" s="10" customFormat="1" ht="15" customHeight="1">
      <c r="A19" s="61">
        <f t="shared" si="0"/>
        <v>7</v>
      </c>
      <c r="B19" s="66"/>
      <c r="C19" s="50"/>
      <c r="D19" s="50"/>
      <c r="E19" s="43"/>
      <c r="F19" s="43"/>
      <c r="G19" s="43"/>
      <c r="H19" s="43"/>
      <c r="I19" s="43"/>
      <c r="J19" s="43"/>
      <c r="K19" s="43"/>
      <c r="L19" s="43"/>
      <c r="M19" s="43"/>
      <c r="N19" s="43"/>
      <c r="O19" s="50"/>
      <c r="P19" s="50"/>
      <c r="Q19" s="50"/>
      <c r="R19" s="86"/>
      <c r="S19" s="72"/>
    </row>
    <row r="20" spans="1:19" s="10" customFormat="1" ht="15" customHeight="1">
      <c r="A20" s="61">
        <f t="shared" si="0"/>
        <v>8</v>
      </c>
      <c r="B20" s="66"/>
      <c r="C20" s="50"/>
      <c r="D20" s="50"/>
      <c r="E20" s="43"/>
      <c r="F20" s="43"/>
      <c r="G20" s="43"/>
      <c r="H20" s="43"/>
      <c r="I20" s="43"/>
      <c r="J20" s="43"/>
      <c r="K20" s="43"/>
      <c r="L20" s="43"/>
      <c r="M20" s="43"/>
      <c r="N20" s="43"/>
      <c r="O20" s="50"/>
      <c r="P20" s="50"/>
      <c r="Q20" s="50"/>
      <c r="R20" s="86"/>
      <c r="S20" s="72"/>
    </row>
    <row r="21" spans="1:19" s="10" customFormat="1" ht="15" customHeight="1">
      <c r="A21" s="61">
        <f t="shared" si="0"/>
        <v>9</v>
      </c>
      <c r="B21" s="66"/>
      <c r="C21" s="50"/>
      <c r="D21" s="50"/>
      <c r="E21" s="43"/>
      <c r="F21" s="43"/>
      <c r="G21" s="43"/>
      <c r="H21" s="43"/>
      <c r="I21" s="43"/>
      <c r="J21" s="43"/>
      <c r="K21" s="43"/>
      <c r="L21" s="43"/>
      <c r="M21" s="43"/>
      <c r="N21" s="43"/>
      <c r="O21" s="50"/>
      <c r="P21" s="50"/>
      <c r="Q21" s="50"/>
      <c r="R21" s="86"/>
      <c r="S21" s="72"/>
    </row>
    <row r="22" spans="1:19" s="10" customFormat="1" ht="15" customHeight="1">
      <c r="A22" s="61">
        <f t="shared" si="0"/>
        <v>10</v>
      </c>
      <c r="B22" s="66"/>
      <c r="C22" s="50"/>
      <c r="D22" s="50"/>
      <c r="E22" s="43"/>
      <c r="F22" s="43"/>
      <c r="G22" s="43"/>
      <c r="H22" s="43"/>
      <c r="I22" s="43"/>
      <c r="J22" s="43"/>
      <c r="K22" s="43"/>
      <c r="L22" s="43"/>
      <c r="M22" s="43"/>
      <c r="N22" s="43"/>
      <c r="O22" s="50"/>
      <c r="P22" s="50"/>
      <c r="Q22" s="50"/>
      <c r="R22" s="86"/>
      <c r="S22" s="72"/>
    </row>
    <row r="23" spans="1:19" s="10" customFormat="1" ht="15" customHeight="1">
      <c r="A23" s="61">
        <f t="shared" si="0"/>
        <v>11</v>
      </c>
      <c r="B23" s="66"/>
      <c r="C23" s="50"/>
      <c r="D23" s="50"/>
      <c r="E23" s="43"/>
      <c r="F23" s="43"/>
      <c r="G23" s="43"/>
      <c r="H23" s="43"/>
      <c r="I23" s="43"/>
      <c r="J23" s="43"/>
      <c r="K23" s="43"/>
      <c r="L23" s="43"/>
      <c r="M23" s="43"/>
      <c r="N23" s="43"/>
      <c r="O23" s="50"/>
      <c r="P23" s="50"/>
      <c r="Q23" s="50"/>
      <c r="R23" s="86"/>
      <c r="S23" s="72"/>
    </row>
    <row r="24" spans="1:19" s="10" customFormat="1" ht="15" customHeight="1">
      <c r="A24" s="61">
        <f t="shared" si="0"/>
        <v>12</v>
      </c>
      <c r="B24" s="66"/>
      <c r="C24" s="50"/>
      <c r="D24" s="50"/>
      <c r="E24" s="43"/>
      <c r="F24" s="43"/>
      <c r="G24" s="43"/>
      <c r="H24" s="43"/>
      <c r="I24" s="43"/>
      <c r="J24" s="43"/>
      <c r="K24" s="43"/>
      <c r="L24" s="43"/>
      <c r="M24" s="43"/>
      <c r="N24" s="43"/>
      <c r="O24" s="50"/>
      <c r="P24" s="50"/>
      <c r="Q24" s="50"/>
      <c r="R24" s="86"/>
      <c r="S24" s="72"/>
    </row>
    <row r="25" spans="1:19" s="10" customFormat="1" ht="15" customHeight="1">
      <c r="A25" s="61">
        <f t="shared" si="0"/>
        <v>13</v>
      </c>
      <c r="B25" s="66"/>
      <c r="C25" s="50"/>
      <c r="D25" s="50"/>
      <c r="E25" s="43"/>
      <c r="F25" s="43"/>
      <c r="G25" s="43"/>
      <c r="H25" s="43"/>
      <c r="I25" s="43"/>
      <c r="J25" s="43"/>
      <c r="K25" s="43"/>
      <c r="L25" s="43"/>
      <c r="M25" s="43"/>
      <c r="N25" s="43"/>
      <c r="O25" s="50"/>
      <c r="P25" s="50"/>
      <c r="Q25" s="50"/>
      <c r="R25" s="86"/>
      <c r="S25" s="72"/>
    </row>
    <row r="26" spans="1:19" s="10" customFormat="1" ht="15" customHeight="1">
      <c r="A26" s="61">
        <f t="shared" si="0"/>
        <v>14</v>
      </c>
      <c r="B26" s="66"/>
      <c r="C26" s="50"/>
      <c r="D26" s="50"/>
      <c r="E26" s="43"/>
      <c r="F26" s="43"/>
      <c r="G26" s="43"/>
      <c r="H26" s="43"/>
      <c r="I26" s="43"/>
      <c r="J26" s="43"/>
      <c r="K26" s="43"/>
      <c r="L26" s="43"/>
      <c r="M26" s="43"/>
      <c r="N26" s="43"/>
      <c r="O26" s="50"/>
      <c r="P26" s="50"/>
      <c r="Q26" s="50"/>
      <c r="R26" s="86"/>
      <c r="S26" s="72"/>
    </row>
    <row r="27" spans="1:19" s="10" customFormat="1" ht="15" customHeight="1">
      <c r="A27" s="61">
        <f t="shared" si="0"/>
        <v>15</v>
      </c>
      <c r="B27" s="66"/>
      <c r="C27" s="50"/>
      <c r="D27" s="50"/>
      <c r="E27" s="43"/>
      <c r="F27" s="43"/>
      <c r="G27" s="43"/>
      <c r="H27" s="43"/>
      <c r="I27" s="43"/>
      <c r="J27" s="43"/>
      <c r="K27" s="43"/>
      <c r="L27" s="43"/>
      <c r="M27" s="43"/>
      <c r="N27" s="43"/>
      <c r="O27" s="50"/>
      <c r="P27" s="50"/>
      <c r="Q27" s="50"/>
      <c r="R27" s="86"/>
      <c r="S27" s="72"/>
    </row>
    <row r="28" spans="1:19" s="10" customFormat="1" ht="15" customHeight="1">
      <c r="A28" s="61">
        <f t="shared" si="0"/>
        <v>16</v>
      </c>
      <c r="B28" s="66"/>
      <c r="C28" s="50"/>
      <c r="D28" s="50"/>
      <c r="E28" s="43"/>
      <c r="F28" s="43"/>
      <c r="G28" s="43"/>
      <c r="H28" s="43"/>
      <c r="I28" s="43"/>
      <c r="J28" s="43"/>
      <c r="K28" s="43"/>
      <c r="L28" s="43"/>
      <c r="M28" s="43"/>
      <c r="N28" s="43"/>
      <c r="O28" s="50"/>
      <c r="P28" s="50"/>
      <c r="Q28" s="50"/>
      <c r="R28" s="86"/>
      <c r="S28" s="72"/>
    </row>
    <row r="29" spans="1:19" s="10" customFormat="1" ht="15" customHeight="1">
      <c r="A29" s="61">
        <f t="shared" si="0"/>
        <v>17</v>
      </c>
      <c r="B29" s="66"/>
      <c r="C29" s="50"/>
      <c r="D29" s="50"/>
      <c r="E29" s="43"/>
      <c r="F29" s="43"/>
      <c r="G29" s="43"/>
      <c r="H29" s="43"/>
      <c r="I29" s="43"/>
      <c r="J29" s="43"/>
      <c r="K29" s="43"/>
      <c r="L29" s="43"/>
      <c r="M29" s="43"/>
      <c r="N29" s="43"/>
      <c r="O29" s="50"/>
      <c r="P29" s="50"/>
      <c r="Q29" s="50"/>
      <c r="R29" s="86"/>
      <c r="S29" s="72"/>
    </row>
    <row r="30" spans="1:19" s="10" customFormat="1" ht="15" customHeight="1">
      <c r="A30" s="61">
        <f t="shared" si="0"/>
        <v>18</v>
      </c>
      <c r="B30" s="66"/>
      <c r="C30" s="50"/>
      <c r="D30" s="50"/>
      <c r="E30" s="43"/>
      <c r="F30" s="43"/>
      <c r="G30" s="43"/>
      <c r="H30" s="43"/>
      <c r="I30" s="43"/>
      <c r="J30" s="43"/>
      <c r="K30" s="43"/>
      <c r="L30" s="43"/>
      <c r="M30" s="43"/>
      <c r="N30" s="43"/>
      <c r="O30" s="50"/>
      <c r="P30" s="50"/>
      <c r="Q30" s="50"/>
      <c r="R30" s="86"/>
      <c r="S30" s="72"/>
    </row>
    <row r="31" spans="1:19" s="10" customFormat="1" ht="15" customHeight="1">
      <c r="A31" s="61">
        <f t="shared" si="0"/>
        <v>19</v>
      </c>
      <c r="B31" s="66"/>
      <c r="C31" s="50"/>
      <c r="D31" s="50"/>
      <c r="E31" s="43"/>
      <c r="F31" s="43"/>
      <c r="G31" s="43"/>
      <c r="H31" s="43"/>
      <c r="I31" s="43"/>
      <c r="J31" s="43"/>
      <c r="K31" s="43"/>
      <c r="L31" s="43"/>
      <c r="M31" s="43"/>
      <c r="N31" s="43"/>
      <c r="O31" s="50"/>
      <c r="P31" s="50"/>
      <c r="Q31" s="50"/>
      <c r="R31" s="86"/>
      <c r="S31" s="72"/>
    </row>
    <row r="32" spans="1:19" s="10" customFormat="1" ht="15" customHeight="1">
      <c r="A32" s="61">
        <f t="shared" si="0"/>
        <v>20</v>
      </c>
      <c r="B32" s="42"/>
      <c r="C32" s="50"/>
      <c r="D32" s="50"/>
      <c r="E32" s="43"/>
      <c r="F32" s="43"/>
      <c r="G32" s="43"/>
      <c r="H32" s="43"/>
      <c r="I32" s="43"/>
      <c r="J32" s="43"/>
      <c r="K32" s="43"/>
      <c r="L32" s="43"/>
      <c r="M32" s="43"/>
      <c r="N32" s="43"/>
      <c r="O32" s="50"/>
      <c r="P32" s="50"/>
      <c r="Q32" s="50"/>
      <c r="R32" s="86"/>
      <c r="S32" s="72"/>
    </row>
    <row r="33" spans="1:22" s="154" customFormat="1" ht="15" customHeight="1">
      <c r="A33" s="159">
        <f t="shared" si="0"/>
        <v>21</v>
      </c>
      <c r="B33" s="209"/>
      <c r="C33" s="210"/>
      <c r="D33" s="210"/>
      <c r="E33" s="173"/>
      <c r="F33" s="173"/>
      <c r="G33" s="173"/>
      <c r="H33" s="173"/>
      <c r="I33" s="173"/>
      <c r="J33" s="173"/>
      <c r="K33" s="173"/>
      <c r="L33" s="173"/>
      <c r="M33" s="173"/>
      <c r="N33" s="173"/>
      <c r="O33" s="210"/>
      <c r="P33" s="210"/>
      <c r="Q33" s="210"/>
      <c r="R33" s="185"/>
      <c r="S33" s="161"/>
    </row>
    <row r="34" spans="1:22" s="10" customFormat="1" ht="15" customHeight="1">
      <c r="A34" s="61">
        <f t="shared" si="0"/>
        <v>22</v>
      </c>
      <c r="B34" s="42"/>
      <c r="C34" s="50"/>
      <c r="D34" s="50"/>
      <c r="E34" s="43"/>
      <c r="F34" s="43"/>
      <c r="G34" s="43"/>
      <c r="H34" s="43"/>
      <c r="I34" s="43"/>
      <c r="J34" s="43"/>
      <c r="K34" s="43"/>
      <c r="L34" s="43"/>
      <c r="M34" s="43"/>
      <c r="N34" s="43"/>
      <c r="O34" s="50"/>
      <c r="P34" s="50"/>
      <c r="Q34" s="50"/>
      <c r="R34" s="86"/>
      <c r="S34" s="72"/>
    </row>
    <row r="35" spans="1:22" s="10" customFormat="1" ht="15" customHeight="1">
      <c r="A35" s="61">
        <f t="shared" si="0"/>
        <v>23</v>
      </c>
      <c r="B35" s="42"/>
      <c r="C35" s="50"/>
      <c r="D35" s="50"/>
      <c r="E35" s="43"/>
      <c r="F35" s="43"/>
      <c r="G35" s="43"/>
      <c r="H35" s="43"/>
      <c r="I35" s="43"/>
      <c r="J35" s="43"/>
      <c r="K35" s="43"/>
      <c r="L35" s="43"/>
      <c r="M35" s="43"/>
      <c r="N35" s="43"/>
      <c r="O35" s="50"/>
      <c r="P35" s="50"/>
      <c r="Q35" s="50"/>
      <c r="R35" s="86"/>
      <c r="S35" s="72"/>
    </row>
    <row r="36" spans="1:22" s="154" customFormat="1" ht="15" customHeight="1">
      <c r="A36" s="159">
        <f t="shared" si="0"/>
        <v>24</v>
      </c>
      <c r="B36" s="172"/>
      <c r="C36" s="177"/>
      <c r="D36" s="177"/>
      <c r="E36" s="173"/>
      <c r="F36" s="173"/>
      <c r="G36" s="173"/>
      <c r="H36" s="173"/>
      <c r="I36" s="173"/>
      <c r="J36" s="173"/>
      <c r="K36" s="173"/>
      <c r="L36" s="173"/>
      <c r="M36" s="173"/>
      <c r="N36" s="173"/>
      <c r="O36" s="177"/>
      <c r="P36" s="177"/>
      <c r="Q36" s="177"/>
      <c r="R36" s="185"/>
      <c r="S36" s="161"/>
    </row>
    <row r="37" spans="1:22" s="154" customFormat="1" ht="15" customHeight="1">
      <c r="A37" s="159">
        <f t="shared" si="0"/>
        <v>25</v>
      </c>
      <c r="B37" s="172"/>
      <c r="C37" s="177"/>
      <c r="D37" s="177"/>
      <c r="E37" s="173"/>
      <c r="F37" s="173"/>
      <c r="G37" s="173"/>
      <c r="H37" s="173"/>
      <c r="I37" s="173"/>
      <c r="J37" s="173"/>
      <c r="K37" s="173"/>
      <c r="L37" s="173"/>
      <c r="M37" s="173"/>
      <c r="N37" s="173"/>
      <c r="O37" s="177"/>
      <c r="P37" s="177"/>
      <c r="Q37" s="177"/>
      <c r="R37" s="185"/>
      <c r="S37" s="161"/>
    </row>
    <row r="38" spans="1:22" s="154" customFormat="1" ht="15" customHeight="1">
      <c r="A38" s="159">
        <f t="shared" si="0"/>
        <v>26</v>
      </c>
      <c r="B38" s="172"/>
      <c r="C38" s="177"/>
      <c r="D38" s="177"/>
      <c r="E38" s="173"/>
      <c r="F38" s="173"/>
      <c r="G38" s="173"/>
      <c r="H38" s="173"/>
      <c r="I38" s="173"/>
      <c r="J38" s="173"/>
      <c r="K38" s="173"/>
      <c r="L38" s="173"/>
      <c r="M38" s="173"/>
      <c r="N38" s="173"/>
      <c r="O38" s="177"/>
      <c r="P38" s="177"/>
      <c r="Q38" s="177"/>
      <c r="R38" s="185"/>
      <c r="S38" s="161"/>
    </row>
    <row r="39" spans="1:22" s="154" customFormat="1" ht="15" customHeight="1">
      <c r="A39" s="159">
        <f t="shared" si="0"/>
        <v>27</v>
      </c>
      <c r="B39" s="172"/>
      <c r="C39" s="177"/>
      <c r="D39" s="177"/>
      <c r="E39" s="173"/>
      <c r="F39" s="173"/>
      <c r="G39" s="173"/>
      <c r="H39" s="173"/>
      <c r="I39" s="173"/>
      <c r="J39" s="173"/>
      <c r="K39" s="173"/>
      <c r="L39" s="173"/>
      <c r="M39" s="173"/>
      <c r="N39" s="173"/>
      <c r="O39" s="177"/>
      <c r="P39" s="177"/>
      <c r="Q39" s="177"/>
      <c r="R39" s="185"/>
      <c r="S39" s="161"/>
    </row>
    <row r="40" spans="1:22" s="154" customFormat="1" ht="15" customHeight="1">
      <c r="A40" s="159">
        <f t="shared" si="0"/>
        <v>28</v>
      </c>
      <c r="B40" s="172"/>
      <c r="C40" s="177"/>
      <c r="D40" s="177"/>
      <c r="E40" s="173"/>
      <c r="F40" s="173"/>
      <c r="G40" s="173"/>
      <c r="H40" s="173"/>
      <c r="I40" s="173"/>
      <c r="J40" s="173"/>
      <c r="K40" s="173"/>
      <c r="L40" s="173"/>
      <c r="M40" s="173"/>
      <c r="N40" s="173"/>
      <c r="O40" s="177"/>
      <c r="P40" s="177"/>
      <c r="Q40" s="177"/>
      <c r="R40" s="185"/>
      <c r="S40" s="161"/>
    </row>
    <row r="41" spans="1:22" s="10" customFormat="1" ht="15" customHeight="1">
      <c r="A41" s="61">
        <f t="shared" si="0"/>
        <v>29</v>
      </c>
      <c r="B41" s="42"/>
      <c r="C41" s="50"/>
      <c r="D41" s="50"/>
      <c r="E41" s="43"/>
      <c r="F41" s="43"/>
      <c r="G41" s="43"/>
      <c r="H41" s="43"/>
      <c r="I41" s="43"/>
      <c r="J41" s="43"/>
      <c r="K41" s="43"/>
      <c r="L41" s="43"/>
      <c r="M41" s="43"/>
      <c r="N41" s="43"/>
      <c r="O41" s="50"/>
      <c r="P41" s="50"/>
      <c r="Q41" s="50"/>
      <c r="R41" s="86"/>
      <c r="S41" s="72"/>
    </row>
    <row r="42" spans="1:22" s="10" customFormat="1" ht="15" customHeight="1" thickBot="1">
      <c r="A42" s="38">
        <f t="shared" si="0"/>
        <v>30</v>
      </c>
      <c r="B42" s="44" t="s">
        <v>115</v>
      </c>
      <c r="C42" s="51"/>
      <c r="D42" s="51"/>
      <c r="E42" s="45"/>
      <c r="F42" s="45"/>
      <c r="G42" s="45"/>
      <c r="H42" s="45"/>
      <c r="I42" s="45"/>
      <c r="J42" s="45"/>
      <c r="K42" s="45"/>
      <c r="L42" s="45"/>
      <c r="M42" s="45"/>
      <c r="N42" s="45"/>
      <c r="O42" s="51"/>
      <c r="P42" s="51"/>
      <c r="Q42" s="51"/>
      <c r="R42" s="87"/>
      <c r="S42" s="73"/>
      <c r="V42" s="11"/>
    </row>
    <row r="43" spans="1:22">
      <c r="A43" s="2"/>
      <c r="B43" s="2"/>
      <c r="C43" s="3"/>
      <c r="D43" s="3"/>
      <c r="E43" s="17"/>
      <c r="F43" s="17"/>
      <c r="G43" s="17"/>
      <c r="H43" s="17"/>
      <c r="I43" s="17"/>
      <c r="J43" s="17"/>
      <c r="K43" s="17"/>
      <c r="L43" s="17"/>
      <c r="M43" s="17"/>
      <c r="N43" s="17"/>
      <c r="O43" s="2"/>
      <c r="P43" s="2"/>
      <c r="Q43" s="2"/>
      <c r="R43" s="2"/>
      <c r="S43" s="2"/>
      <c r="V43" s="2"/>
    </row>
    <row r="44" spans="1:22">
      <c r="B44" s="19"/>
      <c r="C44" s="20"/>
      <c r="D44" s="20"/>
      <c r="E44" s="35"/>
      <c r="F44" s="35"/>
      <c r="G44" s="35"/>
      <c r="H44" s="35"/>
      <c r="I44" s="35"/>
      <c r="J44" s="35"/>
      <c r="K44" s="35"/>
      <c r="L44" s="35"/>
      <c r="M44" s="35"/>
      <c r="N44" s="35"/>
      <c r="O44" s="29"/>
      <c r="P44" s="29"/>
      <c r="Q44" s="6"/>
      <c r="R44" s="6"/>
    </row>
  </sheetData>
  <sheetProtection formatCells="0" formatColumns="0" formatRows="0" insertColumns="0" insertRows="0" deleteColumns="0" deleteRows="0" selectLockedCells="1" sort="0"/>
  <mergeCells count="2">
    <mergeCell ref="C1:R1"/>
    <mergeCell ref="A1:B1"/>
  </mergeCells>
  <phoneticPr fontId="1"/>
  <conditionalFormatting sqref="C2:C7">
    <cfRule type="cellIs" dxfId="9" priority="1" stopIfTrue="1" operator="equal">
      <formula>""</formula>
    </cfRule>
  </conditionalFormatting>
  <conditionalFormatting sqref="E12:N12 A13:A42">
    <cfRule type="cellIs" dxfId="8" priority="6" stopIfTrue="1" operator="equal">
      <formula>""</formula>
    </cfRule>
  </conditionalFormatting>
  <dataValidations count="5">
    <dataValidation allowBlank="1" showDropDown="1" showInputMessage="1" showErrorMessage="1" sqref="T15:U16 T5:T18 U4:U18 T19:U43" xr:uid="{00000000-0002-0000-0000-000003000000}"/>
    <dataValidation type="date" errorStyle="warning" imeMode="halfAlpha" showInputMessage="1" showErrorMessage="1" errorTitle="日付入力欄" error="YYYY/MM/DD形式で入力してください。また、本年度中の発表を入力してください。" sqref="B13:B42" xr:uid="{00000000-0002-0000-0000-000000000000}">
      <formula1>36617</formula1>
      <formula2>43921</formula2>
    </dataValidation>
    <dataValidation imeMode="hiragana" allowBlank="1" showInputMessage="1" showErrorMessage="1" sqref="P13:S42" xr:uid="{00000000-0002-0000-0000-000001000000}"/>
    <dataValidation type="list" allowBlank="1" showInputMessage="1" showErrorMessage="1" sqref="E13:N42" xr:uid="{00000000-0002-0000-0000-000002000000}">
      <formula1>"〇"</formula1>
    </dataValidation>
    <dataValidation type="list" allowBlank="1" showInputMessage="1" showErrorMessage="1" sqref="O13:O42" xr:uid="{00000000-0002-0000-0000-000004000000}">
      <formula1>"A.研究論文,B.小論文,C1.査読付収録論文,C2.収録論文,D.機関誌論文,E.著書等,F.学術解説等,G.一般口頭発表,H.その他資料"</formula1>
    </dataValidation>
  </dataValidations>
  <pageMargins left="0.39370078740157483" right="0.39370078740157483" top="0.98425196850393704" bottom="0.98425196850393704" header="0.70866141732283472" footer="0.70866141732283472"/>
  <pageSetup paperSize="9" scale="52" fitToHeight="0" pageOrder="overThenDown" orientation="landscape" r:id="rId1"/>
  <headerFooter alignWithMargins="0">
    <oddFooter>&amp;C－&amp;P－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9" tint="0.39997558519241921"/>
    <pageSetUpPr fitToPage="1"/>
  </sheetPr>
  <dimension ref="A1:V27"/>
  <sheetViews>
    <sheetView topLeftCell="E1" zoomScaleNormal="100" zoomScaleSheetLayoutView="100" workbookViewId="0">
      <selection activeCell="P5" sqref="P5:R5"/>
    </sheetView>
  </sheetViews>
  <sheetFormatPr defaultRowHeight="11.25"/>
  <cols>
    <col min="1" max="1" width="6.375" style="5" customWidth="1"/>
    <col min="2" max="2" width="16" style="5" customWidth="1"/>
    <col min="3" max="3" width="33.75" style="14" customWidth="1"/>
    <col min="4" max="4" width="14.75" style="14" customWidth="1"/>
    <col min="5" max="14" width="9" style="15" customWidth="1"/>
    <col min="15" max="15" width="13.5" style="5" customWidth="1"/>
    <col min="16" max="16" width="26.625" style="5" customWidth="1"/>
    <col min="17" max="17" width="18.75" style="5" customWidth="1"/>
    <col min="18" max="18" width="26.875" style="5" customWidth="1"/>
    <col min="19" max="19" width="18.625" style="5" customWidth="1"/>
    <col min="20" max="20" width="9" style="5" customWidth="1"/>
    <col min="21" max="16384" width="9" style="5"/>
  </cols>
  <sheetData>
    <row r="1" spans="1:22" ht="23.25" customHeight="1">
      <c r="A1" s="355" t="str">
        <f>'1.論文等'!A1</f>
        <v>（革新）様式2-6 (2025-2)</v>
      </c>
      <c r="B1" s="355"/>
      <c r="C1" s="354" t="str">
        <f>'1.論文等'!C1</f>
        <v>外部発表一覧表</v>
      </c>
      <c r="D1" s="354"/>
      <c r="E1" s="354"/>
      <c r="F1" s="354"/>
      <c r="G1" s="354"/>
      <c r="H1" s="354"/>
      <c r="I1" s="354"/>
      <c r="J1" s="354"/>
      <c r="K1" s="354"/>
      <c r="L1" s="354"/>
      <c r="M1" s="354"/>
      <c r="N1" s="354"/>
      <c r="O1" s="354"/>
      <c r="P1" s="354"/>
      <c r="Q1" s="354"/>
      <c r="R1" s="354"/>
      <c r="S1" s="149"/>
      <c r="T1" s="24">
        <f ca="1">TODAY()</f>
        <v>46065</v>
      </c>
    </row>
    <row r="2" spans="1:22">
      <c r="A2" s="2"/>
      <c r="B2" s="2"/>
      <c r="C2" s="3"/>
      <c r="D2" s="3"/>
      <c r="E2" s="17"/>
      <c r="F2" s="17"/>
      <c r="G2" s="17"/>
      <c r="H2" s="17"/>
      <c r="I2" s="17"/>
      <c r="J2" s="17"/>
      <c r="K2" s="17"/>
      <c r="L2" s="17"/>
      <c r="M2" s="17"/>
      <c r="N2" s="17"/>
      <c r="O2" s="2"/>
      <c r="P2" s="2"/>
      <c r="Q2" s="2"/>
      <c r="R2" s="2"/>
      <c r="S2" s="2"/>
      <c r="V2" s="2"/>
    </row>
    <row r="3" spans="1:22" ht="24.95" customHeight="1" thickBot="1">
      <c r="A3" s="1" t="s">
        <v>131</v>
      </c>
      <c r="B3" s="2"/>
      <c r="C3" s="3"/>
      <c r="D3" s="3"/>
      <c r="E3" s="17"/>
      <c r="F3" s="17"/>
      <c r="G3" s="17"/>
      <c r="H3" s="17"/>
      <c r="I3" s="17"/>
      <c r="J3" s="17"/>
      <c r="K3" s="17"/>
      <c r="L3" s="17"/>
      <c r="M3" s="17"/>
      <c r="N3" s="17"/>
      <c r="O3" s="2"/>
      <c r="P3" s="2"/>
      <c r="Q3" s="2"/>
      <c r="R3" s="2"/>
      <c r="S3" s="2"/>
      <c r="V3" s="2"/>
    </row>
    <row r="4" spans="1:22" ht="14.25" customHeight="1" thickBot="1">
      <c r="A4" s="39" t="str">
        <f>LEFT(A3,4)</f>
        <v>２．標準</v>
      </c>
      <c r="B4" s="2"/>
      <c r="C4" s="3"/>
      <c r="D4" s="3"/>
      <c r="E4" s="57" t="str">
        <f>'1.論文等'!$E$11</f>
        <v>受託者（法人名）</v>
      </c>
      <c r="F4" s="58"/>
      <c r="G4" s="58"/>
      <c r="H4" s="58"/>
      <c r="I4" s="58"/>
      <c r="J4" s="58"/>
      <c r="K4" s="58"/>
      <c r="L4" s="58"/>
      <c r="M4" s="58"/>
      <c r="N4" s="59"/>
      <c r="O4" s="40"/>
      <c r="P4" s="2"/>
      <c r="Q4" s="2"/>
      <c r="R4" s="2"/>
      <c r="S4" s="2"/>
    </row>
    <row r="5" spans="1:22" s="33" customFormat="1" ht="24" customHeight="1" thickBot="1">
      <c r="A5" s="30" t="s">
        <v>0</v>
      </c>
      <c r="B5" s="31" t="s">
        <v>5</v>
      </c>
      <c r="C5" s="7" t="s">
        <v>9</v>
      </c>
      <c r="D5" s="67"/>
      <c r="E5" s="100" t="str">
        <f>IFERROR('1.論文等'!$E$12&amp;"","")</f>
        <v>受託者A</v>
      </c>
      <c r="F5" s="100" t="str">
        <f>IFERROR('1.論文等'!$F$12&amp;"","")</f>
        <v>受託者B</v>
      </c>
      <c r="G5" s="101" t="str">
        <f>IFERROR('1.論文等'!$G$12&amp;" ","")</f>
        <v xml:space="preserve"> </v>
      </c>
      <c r="H5" s="100" t="str">
        <f>IFERROR('1.論文等'!$H$12&amp;"","")</f>
        <v/>
      </c>
      <c r="I5" s="100" t="str">
        <f>IFERROR('1.論文等'!$I$12&amp;"","")</f>
        <v/>
      </c>
      <c r="J5" s="100" t="str">
        <f>IFERROR('1.論文等'!$J$12&amp;"","")</f>
        <v/>
      </c>
      <c r="K5" s="100" t="str">
        <f>IFERROR('1.論文等'!$K$12&amp;"","")</f>
        <v/>
      </c>
      <c r="L5" s="100" t="str">
        <f>IFERROR('1.論文等'!$L$12&amp;"","")</f>
        <v/>
      </c>
      <c r="M5" s="100" t="str">
        <f>IFERROR('1.論文等'!$M$12&amp;"","")</f>
        <v/>
      </c>
      <c r="N5" s="100" t="str">
        <f>IFERROR('1.論文等'!$N$12&amp;"","")</f>
        <v/>
      </c>
      <c r="O5" s="31" t="s">
        <v>135</v>
      </c>
      <c r="P5" s="352" t="s">
        <v>328</v>
      </c>
      <c r="Q5" s="353" t="s">
        <v>268</v>
      </c>
      <c r="R5" s="351" t="s">
        <v>187</v>
      </c>
      <c r="S5" s="32" t="s">
        <v>186</v>
      </c>
    </row>
    <row r="6" spans="1:22" s="10" customFormat="1" ht="15" customHeight="1" thickTop="1">
      <c r="A6" s="60">
        <f>ROW()-MATCH("２．標準",$A$1:$A$30,0)-1</f>
        <v>1</v>
      </c>
      <c r="B6" s="41"/>
      <c r="C6" s="49"/>
      <c r="D6" s="74"/>
      <c r="E6" s="46"/>
      <c r="F6" s="46"/>
      <c r="G6" s="46"/>
      <c r="H6" s="46"/>
      <c r="I6" s="46"/>
      <c r="J6" s="46"/>
      <c r="K6" s="46"/>
      <c r="L6" s="46"/>
      <c r="M6" s="46"/>
      <c r="N6" s="46"/>
      <c r="O6" s="49"/>
      <c r="P6" s="49"/>
      <c r="Q6" s="49"/>
      <c r="R6" s="84"/>
      <c r="S6" s="71"/>
    </row>
    <row r="7" spans="1:22" s="10" customFormat="1" ht="15" customHeight="1">
      <c r="A7" s="61">
        <f t="shared" ref="A7:A25" si="0">ROW()-MATCH("２．標準",$A$1:$A$30,0)-1</f>
        <v>2</v>
      </c>
      <c r="B7" s="66"/>
      <c r="C7" s="80"/>
      <c r="D7" s="95"/>
      <c r="E7" s="96"/>
      <c r="F7" s="96"/>
      <c r="G7" s="96"/>
      <c r="H7" s="96"/>
      <c r="I7" s="96"/>
      <c r="J7" s="96"/>
      <c r="K7" s="96"/>
      <c r="L7" s="96"/>
      <c r="M7" s="96"/>
      <c r="N7" s="96"/>
      <c r="O7" s="80"/>
      <c r="P7" s="80"/>
      <c r="Q7" s="80"/>
      <c r="R7" s="85"/>
      <c r="S7" s="82"/>
    </row>
    <row r="8" spans="1:22" s="10" customFormat="1" ht="15" customHeight="1">
      <c r="A8" s="61">
        <f t="shared" si="0"/>
        <v>3</v>
      </c>
      <c r="B8" s="66"/>
      <c r="C8" s="80"/>
      <c r="D8" s="95"/>
      <c r="E8" s="96"/>
      <c r="F8" s="96"/>
      <c r="G8" s="96"/>
      <c r="H8" s="96"/>
      <c r="I8" s="96"/>
      <c r="J8" s="96"/>
      <c r="K8" s="96"/>
      <c r="L8" s="96"/>
      <c r="M8" s="96"/>
      <c r="N8" s="96"/>
      <c r="O8" s="80"/>
      <c r="P8" s="80"/>
      <c r="Q8" s="80"/>
      <c r="R8" s="85"/>
      <c r="S8" s="82"/>
    </row>
    <row r="9" spans="1:22" s="10" customFormat="1" ht="15" customHeight="1">
      <c r="A9" s="61">
        <f t="shared" si="0"/>
        <v>4</v>
      </c>
      <c r="B9" s="66"/>
      <c r="C9" s="80"/>
      <c r="D9" s="95"/>
      <c r="E9" s="96"/>
      <c r="F9" s="96"/>
      <c r="G9" s="96"/>
      <c r="H9" s="96"/>
      <c r="I9" s="96"/>
      <c r="J9" s="96"/>
      <c r="K9" s="96"/>
      <c r="L9" s="96"/>
      <c r="M9" s="96"/>
      <c r="N9" s="96"/>
      <c r="O9" s="80"/>
      <c r="P9" s="80"/>
      <c r="Q9" s="80"/>
      <c r="R9" s="85"/>
      <c r="S9" s="82"/>
    </row>
    <row r="10" spans="1:22" s="10" customFormat="1" ht="15" customHeight="1">
      <c r="A10" s="61">
        <f t="shared" si="0"/>
        <v>5</v>
      </c>
      <c r="B10" s="66"/>
      <c r="C10" s="80"/>
      <c r="D10" s="95"/>
      <c r="E10" s="96"/>
      <c r="F10" s="96"/>
      <c r="G10" s="96"/>
      <c r="H10" s="96"/>
      <c r="I10" s="96"/>
      <c r="J10" s="96"/>
      <c r="K10" s="96"/>
      <c r="L10" s="96"/>
      <c r="M10" s="96"/>
      <c r="N10" s="96"/>
      <c r="O10" s="80"/>
      <c r="P10" s="80"/>
      <c r="Q10" s="80"/>
      <c r="R10" s="85"/>
      <c r="S10" s="82"/>
    </row>
    <row r="11" spans="1:22" s="10" customFormat="1" ht="15" customHeight="1">
      <c r="A11" s="61">
        <f t="shared" si="0"/>
        <v>6</v>
      </c>
      <c r="B11" s="66"/>
      <c r="C11" s="80"/>
      <c r="D11" s="95"/>
      <c r="E11" s="96"/>
      <c r="F11" s="96"/>
      <c r="G11" s="96"/>
      <c r="H11" s="96"/>
      <c r="I11" s="96"/>
      <c r="J11" s="96"/>
      <c r="K11" s="96"/>
      <c r="L11" s="96"/>
      <c r="M11" s="96"/>
      <c r="N11" s="96"/>
      <c r="O11" s="80"/>
      <c r="P11" s="80"/>
      <c r="Q11" s="80"/>
      <c r="R11" s="85"/>
      <c r="S11" s="82"/>
    </row>
    <row r="12" spans="1:22" s="10" customFormat="1" ht="15" customHeight="1">
      <c r="A12" s="61">
        <f t="shared" si="0"/>
        <v>7</v>
      </c>
      <c r="B12" s="66"/>
      <c r="C12" s="80"/>
      <c r="D12" s="95"/>
      <c r="E12" s="96"/>
      <c r="F12" s="96"/>
      <c r="G12" s="96"/>
      <c r="H12" s="96"/>
      <c r="I12" s="96"/>
      <c r="J12" s="96"/>
      <c r="K12" s="96"/>
      <c r="L12" s="96"/>
      <c r="M12" s="96"/>
      <c r="N12" s="96"/>
      <c r="O12" s="80"/>
      <c r="P12" s="80"/>
      <c r="Q12" s="211"/>
      <c r="R12" s="85"/>
      <c r="S12" s="82"/>
    </row>
    <row r="13" spans="1:22" s="201" customFormat="1" ht="15" customHeight="1">
      <c r="A13" s="159">
        <f t="shared" si="0"/>
        <v>8</v>
      </c>
      <c r="B13" s="208"/>
      <c r="C13" s="211"/>
      <c r="D13" s="95"/>
      <c r="E13" s="186"/>
      <c r="F13" s="186"/>
      <c r="G13" s="186"/>
      <c r="H13" s="186"/>
      <c r="I13" s="186"/>
      <c r="J13" s="186"/>
      <c r="K13" s="186"/>
      <c r="L13" s="186"/>
      <c r="M13" s="186"/>
      <c r="N13" s="186"/>
      <c r="O13" s="211"/>
      <c r="P13" s="211"/>
      <c r="Q13" s="211"/>
      <c r="R13" s="184"/>
      <c r="S13" s="198"/>
    </row>
    <row r="14" spans="1:22" s="201" customFormat="1" ht="15" customHeight="1">
      <c r="A14" s="159">
        <f t="shared" si="0"/>
        <v>9</v>
      </c>
      <c r="B14" s="208"/>
      <c r="C14" s="211"/>
      <c r="D14" s="95"/>
      <c r="E14" s="186"/>
      <c r="F14" s="186"/>
      <c r="G14" s="186"/>
      <c r="H14" s="186"/>
      <c r="I14" s="186"/>
      <c r="J14" s="186"/>
      <c r="K14" s="186"/>
      <c r="L14" s="186"/>
      <c r="M14" s="186"/>
      <c r="N14" s="186"/>
      <c r="O14" s="211"/>
      <c r="P14" s="211"/>
      <c r="Q14" s="211"/>
      <c r="R14" s="184"/>
      <c r="S14" s="198"/>
    </row>
    <row r="15" spans="1:22" s="201" customFormat="1" ht="15" customHeight="1">
      <c r="A15" s="159">
        <f t="shared" si="0"/>
        <v>10</v>
      </c>
      <c r="B15" s="208"/>
      <c r="C15" s="211"/>
      <c r="D15" s="95"/>
      <c r="E15" s="186"/>
      <c r="F15" s="186"/>
      <c r="G15" s="186"/>
      <c r="H15" s="186"/>
      <c r="I15" s="186"/>
      <c r="J15" s="186"/>
      <c r="K15" s="186"/>
      <c r="L15" s="186"/>
      <c r="M15" s="186"/>
      <c r="N15" s="186"/>
      <c r="O15" s="211"/>
      <c r="P15" s="211"/>
      <c r="Q15" s="211"/>
      <c r="R15" s="184"/>
      <c r="S15" s="198"/>
    </row>
    <row r="16" spans="1:22" s="10" customFormat="1" ht="15" customHeight="1">
      <c r="A16" s="61">
        <f t="shared" si="0"/>
        <v>11</v>
      </c>
      <c r="B16" s="66"/>
      <c r="C16" s="80"/>
      <c r="D16" s="95"/>
      <c r="E16" s="96"/>
      <c r="F16" s="96"/>
      <c r="G16" s="96"/>
      <c r="H16" s="96"/>
      <c r="I16" s="96"/>
      <c r="J16" s="96"/>
      <c r="K16" s="96"/>
      <c r="L16" s="96"/>
      <c r="M16" s="96"/>
      <c r="N16" s="186"/>
      <c r="O16" s="80"/>
      <c r="P16" s="80"/>
      <c r="Q16" s="80"/>
      <c r="R16" s="85"/>
      <c r="S16" s="82"/>
    </row>
    <row r="17" spans="1:22" s="201" customFormat="1" ht="15" customHeight="1">
      <c r="A17" s="159">
        <f t="shared" si="0"/>
        <v>12</v>
      </c>
      <c r="B17" s="208"/>
      <c r="C17" s="211"/>
      <c r="D17" s="95"/>
      <c r="E17" s="186"/>
      <c r="F17" s="186"/>
      <c r="G17" s="186"/>
      <c r="H17" s="186"/>
      <c r="I17" s="186"/>
      <c r="J17" s="186"/>
      <c r="K17" s="186"/>
      <c r="L17" s="186"/>
      <c r="M17" s="186"/>
      <c r="N17" s="186"/>
      <c r="O17" s="211"/>
      <c r="P17" s="211"/>
      <c r="Q17" s="211"/>
      <c r="R17" s="184"/>
      <c r="S17" s="198"/>
    </row>
    <row r="18" spans="1:22" s="201" customFormat="1" ht="15" customHeight="1">
      <c r="A18" s="159">
        <f t="shared" si="0"/>
        <v>13</v>
      </c>
      <c r="B18" s="208"/>
      <c r="C18" s="211"/>
      <c r="D18" s="95"/>
      <c r="E18" s="186"/>
      <c r="F18" s="186"/>
      <c r="G18" s="186"/>
      <c r="H18" s="186"/>
      <c r="I18" s="186"/>
      <c r="J18" s="186"/>
      <c r="K18" s="186"/>
      <c r="L18" s="186"/>
      <c r="M18" s="186"/>
      <c r="N18" s="186"/>
      <c r="O18" s="211"/>
      <c r="P18" s="211"/>
      <c r="Q18" s="211"/>
      <c r="R18" s="184"/>
      <c r="S18" s="198"/>
    </row>
    <row r="19" spans="1:22" s="10" customFormat="1" ht="15" customHeight="1">
      <c r="A19" s="61">
        <f t="shared" si="0"/>
        <v>14</v>
      </c>
      <c r="B19" s="66"/>
      <c r="C19" s="80"/>
      <c r="D19" s="95"/>
      <c r="E19" s="96"/>
      <c r="F19" s="96"/>
      <c r="G19" s="96"/>
      <c r="H19" s="96"/>
      <c r="I19" s="96"/>
      <c r="J19" s="96"/>
      <c r="K19" s="96"/>
      <c r="L19" s="96"/>
      <c r="M19" s="96"/>
      <c r="N19" s="96"/>
      <c r="O19" s="80"/>
      <c r="P19" s="80"/>
      <c r="Q19" s="80"/>
      <c r="R19" s="85"/>
      <c r="S19" s="82"/>
    </row>
    <row r="20" spans="1:22" s="10" customFormat="1" ht="15" customHeight="1">
      <c r="A20" s="61">
        <f t="shared" si="0"/>
        <v>15</v>
      </c>
      <c r="B20" s="66"/>
      <c r="C20" s="80"/>
      <c r="D20" s="95"/>
      <c r="E20" s="96"/>
      <c r="F20" s="96"/>
      <c r="G20" s="96"/>
      <c r="H20" s="96"/>
      <c r="I20" s="96"/>
      <c r="J20" s="96"/>
      <c r="K20" s="96"/>
      <c r="L20" s="96"/>
      <c r="M20" s="96"/>
      <c r="N20" s="96"/>
      <c r="O20" s="80"/>
      <c r="P20" s="80"/>
      <c r="Q20" s="80"/>
      <c r="R20" s="85"/>
      <c r="S20" s="82"/>
    </row>
    <row r="21" spans="1:22" s="10" customFormat="1" ht="15" customHeight="1">
      <c r="A21" s="61">
        <f t="shared" si="0"/>
        <v>16</v>
      </c>
      <c r="B21" s="66"/>
      <c r="C21" s="80"/>
      <c r="D21" s="95"/>
      <c r="E21" s="96"/>
      <c r="F21" s="96"/>
      <c r="G21" s="96"/>
      <c r="H21" s="96"/>
      <c r="I21" s="96"/>
      <c r="J21" s="96"/>
      <c r="K21" s="96"/>
      <c r="L21" s="96"/>
      <c r="M21" s="96"/>
      <c r="N21" s="96"/>
      <c r="O21" s="80"/>
      <c r="P21" s="80"/>
      <c r="Q21" s="80"/>
      <c r="R21" s="85"/>
      <c r="S21" s="82"/>
    </row>
    <row r="22" spans="1:22" s="10" customFormat="1" ht="15" customHeight="1">
      <c r="A22" s="61">
        <f t="shared" si="0"/>
        <v>17</v>
      </c>
      <c r="B22" s="66"/>
      <c r="C22" s="80"/>
      <c r="D22" s="95"/>
      <c r="E22" s="96"/>
      <c r="F22" s="96"/>
      <c r="G22" s="96"/>
      <c r="H22" s="96"/>
      <c r="I22" s="96"/>
      <c r="J22" s="96"/>
      <c r="K22" s="96"/>
      <c r="L22" s="96"/>
      <c r="M22" s="96"/>
      <c r="N22" s="96"/>
      <c r="O22" s="80"/>
      <c r="P22" s="80"/>
      <c r="Q22" s="80"/>
      <c r="R22" s="85"/>
      <c r="S22" s="82"/>
    </row>
    <row r="23" spans="1:22" s="201" customFormat="1" ht="15" customHeight="1">
      <c r="A23" s="159">
        <f t="shared" si="0"/>
        <v>18</v>
      </c>
      <c r="B23" s="208"/>
      <c r="C23" s="211"/>
      <c r="D23" s="95"/>
      <c r="E23" s="186"/>
      <c r="F23" s="186"/>
      <c r="G23" s="186"/>
      <c r="H23" s="186"/>
      <c r="I23" s="186"/>
      <c r="J23" s="186"/>
      <c r="K23" s="186"/>
      <c r="L23" s="186"/>
      <c r="M23" s="186"/>
      <c r="N23" s="186"/>
      <c r="O23" s="211"/>
      <c r="P23" s="211"/>
      <c r="Q23" s="211"/>
      <c r="R23" s="184"/>
      <c r="S23" s="198"/>
    </row>
    <row r="24" spans="1:22" s="10" customFormat="1" ht="15" customHeight="1">
      <c r="A24" s="61">
        <f t="shared" si="0"/>
        <v>19</v>
      </c>
      <c r="B24" s="42"/>
      <c r="C24" s="50"/>
      <c r="D24" s="75"/>
      <c r="E24" s="47"/>
      <c r="F24" s="47"/>
      <c r="G24" s="47"/>
      <c r="H24" s="47"/>
      <c r="I24" s="47"/>
      <c r="J24" s="47"/>
      <c r="K24" s="47"/>
      <c r="L24" s="47"/>
      <c r="M24" s="47"/>
      <c r="N24" s="47"/>
      <c r="O24" s="50"/>
      <c r="P24" s="50"/>
      <c r="Q24" s="50"/>
      <c r="R24" s="86"/>
      <c r="S24" s="72"/>
    </row>
    <row r="25" spans="1:22" s="10" customFormat="1" ht="15" customHeight="1" thickBot="1">
      <c r="A25" s="38">
        <f t="shared" si="0"/>
        <v>20</v>
      </c>
      <c r="B25" s="44" t="s">
        <v>115</v>
      </c>
      <c r="C25" s="51"/>
      <c r="D25" s="76"/>
      <c r="E25" s="48"/>
      <c r="F25" s="48"/>
      <c r="G25" s="48"/>
      <c r="H25" s="48"/>
      <c r="I25" s="48"/>
      <c r="J25" s="48"/>
      <c r="K25" s="48"/>
      <c r="L25" s="48"/>
      <c r="M25" s="48"/>
      <c r="N25" s="48"/>
      <c r="O25" s="51"/>
      <c r="P25" s="51"/>
      <c r="Q25" s="51"/>
      <c r="R25" s="87"/>
      <c r="S25" s="73"/>
      <c r="V25" s="11"/>
    </row>
    <row r="26" spans="1:22">
      <c r="A26" s="6"/>
      <c r="B26" s="6"/>
      <c r="C26" s="12"/>
      <c r="D26" s="12"/>
      <c r="E26" s="18"/>
      <c r="F26" s="18"/>
      <c r="G26" s="18"/>
      <c r="H26" s="18"/>
      <c r="I26" s="18"/>
      <c r="J26" s="18"/>
      <c r="K26" s="18"/>
      <c r="L26" s="18"/>
      <c r="M26" s="18"/>
      <c r="N26" s="18"/>
      <c r="O26" s="6"/>
      <c r="P26" s="6"/>
      <c r="Q26" s="6"/>
      <c r="R26" s="6"/>
      <c r="S26" s="6"/>
    </row>
    <row r="27" spans="1:22">
      <c r="B27" s="19"/>
      <c r="C27" s="20"/>
      <c r="D27" s="20"/>
      <c r="E27" s="35"/>
      <c r="F27" s="35"/>
      <c r="G27" s="35"/>
      <c r="H27" s="35"/>
      <c r="I27" s="35"/>
      <c r="J27" s="35"/>
      <c r="K27" s="35"/>
      <c r="L27" s="35"/>
      <c r="M27" s="35"/>
      <c r="N27" s="35"/>
      <c r="O27" s="29"/>
      <c r="P27" s="29"/>
      <c r="Q27" s="6"/>
      <c r="R27" s="6"/>
    </row>
  </sheetData>
  <sheetProtection formatCells="0" formatColumns="0" formatRows="0" insertColumns="0" insertRows="0" deleteColumns="0" deleteRows="0" selectLockedCells="1" sort="0"/>
  <mergeCells count="2">
    <mergeCell ref="C1:R1"/>
    <mergeCell ref="A1:B1"/>
  </mergeCells>
  <phoneticPr fontId="1"/>
  <conditionalFormatting sqref="A6:A25">
    <cfRule type="cellIs" dxfId="7" priority="10" stopIfTrue="1" operator="equal">
      <formula>""</formula>
    </cfRule>
  </conditionalFormatting>
  <conditionalFormatting sqref="D5:D25">
    <cfRule type="cellIs" dxfId="6" priority="9" stopIfTrue="1" operator="notEqual">
      <formula>""</formula>
    </cfRule>
  </conditionalFormatting>
  <conditionalFormatting sqref="E5:N5">
    <cfRule type="containsBlanks" dxfId="5" priority="1" stopIfTrue="1">
      <formula>LEN(TRIM(E5))=0</formula>
    </cfRule>
  </conditionalFormatting>
  <dataValidations count="5">
    <dataValidation type="list" allowBlank="1" showInputMessage="1" showErrorMessage="1" sqref="E6:N25" xr:uid="{00000000-0002-0000-0100-000000000000}">
      <formula1>"〇"</formula1>
    </dataValidation>
    <dataValidation imeMode="hiragana" allowBlank="1" showInputMessage="1" showErrorMessage="1" sqref="P6:S25" xr:uid="{00000000-0002-0000-0100-000001000000}"/>
    <dataValidation type="date" errorStyle="warning" imeMode="halfAlpha" showInputMessage="1" showErrorMessage="1" errorTitle="日付入力欄" error="YYYY/MM/DD形式で入力してください。また、本年度中の発表を入力してください。" sqref="B6:B25" xr:uid="{00000000-0002-0000-0100-000002000000}">
      <formula1>36617</formula1>
      <formula2>43921</formula2>
    </dataValidation>
    <dataValidation type="list" allowBlank="1" showInputMessage="1" showErrorMessage="1" sqref="O6:O25" xr:uid="{00000000-0002-0000-0100-000003000000}">
      <formula1>"I.標準化提案,J.標準化採択"</formula1>
    </dataValidation>
    <dataValidation allowBlank="1" showDropDown="1" showInputMessage="1" showErrorMessage="1" sqref="T2:U26" xr:uid="{00000000-0002-0000-0100-000004000000}"/>
  </dataValidations>
  <pageMargins left="0.39370078740157483" right="0.39370078740157483" top="0.98425196850393704" bottom="0.98425196850393704" header="0.70866141732283472" footer="0.70866141732283472"/>
  <pageSetup paperSize="9" scale="52" fitToHeight="0" pageOrder="overThenDown" orientation="landscape" r:id="rId1"/>
  <headerFooter alignWithMargins="0">
    <oddFooter>&amp;C－&amp;P－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pageSetUpPr fitToPage="1"/>
  </sheetPr>
  <dimension ref="A1:V27"/>
  <sheetViews>
    <sheetView zoomScaleNormal="100" zoomScaleSheetLayoutView="100" workbookViewId="0">
      <selection activeCell="R16" sqref="R16:R23"/>
    </sheetView>
  </sheetViews>
  <sheetFormatPr defaultRowHeight="11.25"/>
  <cols>
    <col min="1" max="1" width="6.375" style="5" customWidth="1"/>
    <col min="2" max="2" width="16" style="5" customWidth="1"/>
    <col min="3" max="3" width="33.75" style="14" customWidth="1"/>
    <col min="4" max="4" width="14.75" style="14" customWidth="1"/>
    <col min="5" max="14" width="9" style="15" customWidth="1"/>
    <col min="15" max="15" width="13.5" style="5" customWidth="1"/>
    <col min="16" max="16" width="26.625" style="5" customWidth="1"/>
    <col min="17" max="17" width="18.75" style="5" customWidth="1"/>
    <col min="18" max="18" width="26.875" style="5" customWidth="1"/>
    <col min="19" max="19" width="18.625" style="5" customWidth="1"/>
    <col min="20" max="20" width="9" style="5" customWidth="1"/>
    <col min="21" max="16384" width="9" style="5"/>
  </cols>
  <sheetData>
    <row r="1" spans="1:20" ht="23.25" customHeight="1">
      <c r="A1" s="355" t="str">
        <f>'1.論文等'!A1</f>
        <v>（革新）様式2-6 (2025-2)</v>
      </c>
      <c r="B1" s="355"/>
      <c r="C1" s="354" t="str">
        <f>'1.論文等'!C1</f>
        <v>外部発表一覧表</v>
      </c>
      <c r="D1" s="354"/>
      <c r="E1" s="354"/>
      <c r="F1" s="354"/>
      <c r="G1" s="354"/>
      <c r="H1" s="354"/>
      <c r="I1" s="354"/>
      <c r="J1" s="354"/>
      <c r="K1" s="354"/>
      <c r="L1" s="354"/>
      <c r="M1" s="354"/>
      <c r="N1" s="354"/>
      <c r="O1" s="354"/>
      <c r="P1" s="354"/>
      <c r="Q1" s="354"/>
      <c r="R1" s="354"/>
      <c r="S1" s="149"/>
      <c r="T1" s="24">
        <f ca="1">TODAY()</f>
        <v>46065</v>
      </c>
    </row>
    <row r="2" spans="1:20">
      <c r="A2" s="6"/>
      <c r="B2" s="6"/>
      <c r="C2" s="12"/>
      <c r="D2" s="12"/>
      <c r="E2" s="18"/>
      <c r="F2" s="18"/>
      <c r="G2" s="18"/>
      <c r="H2" s="18"/>
      <c r="I2" s="18"/>
      <c r="J2" s="18"/>
      <c r="K2" s="18"/>
      <c r="L2" s="18"/>
      <c r="M2" s="18"/>
      <c r="N2" s="18"/>
      <c r="O2" s="6"/>
      <c r="P2" s="6"/>
      <c r="Q2" s="6"/>
      <c r="R2" s="6"/>
      <c r="S2" s="6"/>
    </row>
    <row r="3" spans="1:20" ht="24.95" customHeight="1" thickBot="1">
      <c r="A3" s="1" t="s">
        <v>132</v>
      </c>
      <c r="B3" s="2"/>
      <c r="C3" s="3"/>
      <c r="D3" s="3"/>
      <c r="E3" s="17"/>
      <c r="F3" s="17"/>
      <c r="G3" s="17"/>
      <c r="H3" s="17"/>
      <c r="I3" s="17"/>
      <c r="J3" s="17"/>
      <c r="K3" s="17"/>
      <c r="L3" s="17"/>
      <c r="M3" s="17"/>
      <c r="N3" s="17"/>
      <c r="O3" s="2"/>
      <c r="P3" s="2"/>
      <c r="Q3" s="2"/>
      <c r="R3" s="2"/>
      <c r="S3" s="2"/>
    </row>
    <row r="4" spans="1:20" ht="15" customHeight="1" thickBot="1">
      <c r="A4" s="39" t="str">
        <f>LEFT(A3,4)</f>
        <v>３．成果</v>
      </c>
      <c r="B4" s="2"/>
      <c r="C4" s="3"/>
      <c r="D4" s="3"/>
      <c r="E4" s="57" t="str">
        <f>'1.論文等'!$E$11</f>
        <v>受託者（法人名）</v>
      </c>
      <c r="F4" s="58"/>
      <c r="G4" s="58"/>
      <c r="H4" s="58"/>
      <c r="I4" s="58"/>
      <c r="J4" s="58"/>
      <c r="K4" s="58"/>
      <c r="L4" s="58"/>
      <c r="M4" s="58"/>
      <c r="N4" s="59"/>
      <c r="O4" s="40"/>
      <c r="P4" s="2"/>
      <c r="Q4" s="2"/>
      <c r="R4" s="2"/>
      <c r="S4" s="2"/>
    </row>
    <row r="5" spans="1:20" s="33" customFormat="1" ht="25.5" customHeight="1" thickBot="1">
      <c r="A5" s="30" t="s">
        <v>0</v>
      </c>
      <c r="B5" s="31" t="s">
        <v>5</v>
      </c>
      <c r="C5" s="7" t="s">
        <v>7</v>
      </c>
      <c r="D5" s="62"/>
      <c r="E5" s="100" t="str">
        <f>IFERROR('1.論文等'!$E$12&amp;"","")</f>
        <v>受託者A</v>
      </c>
      <c r="F5" s="100" t="str">
        <f>IFERROR('1.論文等'!$F$12&amp;"","")</f>
        <v>受託者B</v>
      </c>
      <c r="G5" s="100" t="str">
        <f>IFERROR('1.論文等'!$G$12&amp;" ","")</f>
        <v xml:space="preserve"> </v>
      </c>
      <c r="H5" s="100" t="str">
        <f>IFERROR('1.論文等'!$H$12&amp;"","")</f>
        <v/>
      </c>
      <c r="I5" s="100" t="str">
        <f>IFERROR('1.論文等'!$I$12&amp;"","")</f>
        <v/>
      </c>
      <c r="J5" s="100" t="str">
        <f>IFERROR('1.論文等'!$J$12&amp;"","")</f>
        <v/>
      </c>
      <c r="K5" s="100" t="str">
        <f>IFERROR('1.論文等'!$K$12&amp;"","")</f>
        <v/>
      </c>
      <c r="L5" s="100" t="str">
        <f>IFERROR('1.論文等'!$L$12&amp;"","")</f>
        <v/>
      </c>
      <c r="M5" s="100" t="str">
        <f>IFERROR('1.論文等'!$M$12&amp;"","")</f>
        <v/>
      </c>
      <c r="N5" s="100" t="str">
        <f>IFERROR('1.論文等'!$N$12&amp;"","")</f>
        <v/>
      </c>
      <c r="O5" s="31" t="s">
        <v>135</v>
      </c>
      <c r="P5" s="31" t="s">
        <v>8</v>
      </c>
      <c r="Q5" s="9" t="s">
        <v>83</v>
      </c>
      <c r="R5" s="83" t="s">
        <v>116</v>
      </c>
      <c r="S5" s="32" t="s">
        <v>188</v>
      </c>
    </row>
    <row r="6" spans="1:20" s="10" customFormat="1" ht="12" thickTop="1">
      <c r="A6" s="60">
        <f t="shared" ref="A6:A25" si="0">ROW()-MATCH("３．成果",$A$1:$A$30,0)-1</f>
        <v>1</v>
      </c>
      <c r="B6" s="171"/>
      <c r="C6" s="176"/>
      <c r="D6" s="180"/>
      <c r="E6" s="174"/>
      <c r="F6" s="174"/>
      <c r="G6" s="174"/>
      <c r="H6" s="174"/>
      <c r="I6" s="174"/>
      <c r="J6" s="174"/>
      <c r="K6" s="174"/>
      <c r="L6" s="174"/>
      <c r="M6" s="174"/>
      <c r="N6" s="174"/>
      <c r="O6" s="176"/>
      <c r="P6" s="176"/>
      <c r="Q6" s="176"/>
      <c r="R6" s="183"/>
      <c r="S6" s="179"/>
    </row>
    <row r="7" spans="1:20" s="10" customFormat="1" ht="15" customHeight="1">
      <c r="A7" s="61">
        <f t="shared" si="0"/>
        <v>2</v>
      </c>
      <c r="B7" s="178"/>
      <c r="C7" s="181"/>
      <c r="D7" s="187"/>
      <c r="E7" s="186"/>
      <c r="F7" s="186"/>
      <c r="G7" s="186"/>
      <c r="H7" s="186"/>
      <c r="I7" s="186"/>
      <c r="J7" s="186"/>
      <c r="K7" s="186"/>
      <c r="L7" s="186"/>
      <c r="M7" s="186"/>
      <c r="N7" s="186"/>
      <c r="O7" s="181"/>
      <c r="P7" s="181"/>
      <c r="Q7" s="181"/>
      <c r="R7" s="184"/>
      <c r="S7" s="182"/>
    </row>
    <row r="8" spans="1:20" s="10" customFormat="1">
      <c r="A8" s="61">
        <f t="shared" si="0"/>
        <v>3</v>
      </c>
      <c r="B8" s="178"/>
      <c r="C8" s="181"/>
      <c r="D8" s="187"/>
      <c r="E8" s="186"/>
      <c r="F8" s="186"/>
      <c r="G8" s="186"/>
      <c r="H8" s="186"/>
      <c r="I8" s="186"/>
      <c r="J8" s="186"/>
      <c r="K8" s="186"/>
      <c r="L8" s="186"/>
      <c r="M8" s="186"/>
      <c r="N8" s="186"/>
      <c r="O8" s="181"/>
      <c r="P8" s="181"/>
      <c r="Q8" s="181"/>
      <c r="R8" s="184"/>
      <c r="S8" s="182"/>
    </row>
    <row r="9" spans="1:20" s="10" customFormat="1">
      <c r="A9" s="61">
        <f t="shared" si="0"/>
        <v>4</v>
      </c>
      <c r="B9" s="178"/>
      <c r="C9" s="181"/>
      <c r="D9" s="187"/>
      <c r="E9" s="186"/>
      <c r="F9" s="186"/>
      <c r="G9" s="186"/>
      <c r="H9" s="186"/>
      <c r="I9" s="186"/>
      <c r="J9" s="186"/>
      <c r="K9" s="186"/>
      <c r="L9" s="186"/>
      <c r="M9" s="186"/>
      <c r="N9" s="186"/>
      <c r="O9" s="181"/>
      <c r="P9" s="181"/>
      <c r="Q9" s="181"/>
      <c r="R9" s="184"/>
      <c r="S9" s="182"/>
    </row>
    <row r="10" spans="1:20" s="10" customFormat="1">
      <c r="A10" s="61">
        <f t="shared" si="0"/>
        <v>5</v>
      </c>
      <c r="B10" s="178"/>
      <c r="C10" s="181"/>
      <c r="D10" s="187"/>
      <c r="E10" s="186"/>
      <c r="F10" s="186"/>
      <c r="G10" s="186"/>
      <c r="H10" s="186"/>
      <c r="I10" s="186"/>
      <c r="J10" s="186"/>
      <c r="K10" s="186"/>
      <c r="L10" s="186"/>
      <c r="M10" s="186"/>
      <c r="N10" s="186"/>
      <c r="O10" s="181"/>
      <c r="P10" s="211"/>
      <c r="Q10" s="211"/>
      <c r="R10" s="181"/>
      <c r="S10" s="182"/>
    </row>
    <row r="11" spans="1:20" s="154" customFormat="1" ht="13.5">
      <c r="A11" s="159">
        <f t="shared" si="0"/>
        <v>6</v>
      </c>
      <c r="B11" s="199"/>
      <c r="C11" s="196"/>
      <c r="D11" s="187"/>
      <c r="E11" s="186"/>
      <c r="F11" s="186"/>
      <c r="G11" s="186"/>
      <c r="H11" s="186"/>
      <c r="I11" s="186"/>
      <c r="J11" s="186"/>
      <c r="K11" s="186"/>
      <c r="L11" s="186"/>
      <c r="M11" s="186"/>
      <c r="N11" s="186"/>
      <c r="O11" s="196"/>
      <c r="P11" s="210"/>
      <c r="Q11" s="211"/>
      <c r="R11" s="188"/>
      <c r="S11" s="198"/>
    </row>
    <row r="12" spans="1:20" s="154" customFormat="1" ht="13.5">
      <c r="A12" s="159">
        <f t="shared" si="0"/>
        <v>7</v>
      </c>
      <c r="B12" s="203"/>
      <c r="C12" s="204"/>
      <c r="D12" s="187"/>
      <c r="E12" s="186"/>
      <c r="F12" s="186"/>
      <c r="G12" s="186"/>
      <c r="H12" s="186"/>
      <c r="I12" s="186"/>
      <c r="J12" s="186"/>
      <c r="K12" s="186"/>
      <c r="L12" s="186"/>
      <c r="M12" s="186"/>
      <c r="N12" s="186"/>
      <c r="O12" s="196"/>
      <c r="P12" s="210"/>
      <c r="Q12" s="211"/>
      <c r="R12" s="188"/>
      <c r="S12" s="198"/>
    </row>
    <row r="13" spans="1:20" s="154" customFormat="1" ht="13.5">
      <c r="A13" s="159">
        <f t="shared" si="0"/>
        <v>8</v>
      </c>
      <c r="B13" s="205"/>
      <c r="C13" s="206"/>
      <c r="D13" s="187"/>
      <c r="E13" s="186"/>
      <c r="F13" s="186"/>
      <c r="G13" s="186"/>
      <c r="H13" s="186"/>
      <c r="I13" s="186"/>
      <c r="J13" s="186"/>
      <c r="K13" s="186"/>
      <c r="L13" s="186"/>
      <c r="M13" s="186"/>
      <c r="N13" s="186"/>
      <c r="O13" s="196"/>
      <c r="P13" s="207"/>
      <c r="Q13" s="207"/>
      <c r="R13" s="188"/>
      <c r="S13" s="198"/>
    </row>
    <row r="14" spans="1:20" s="10" customFormat="1">
      <c r="A14" s="61">
        <f t="shared" si="0"/>
        <v>9</v>
      </c>
      <c r="B14" s="178"/>
      <c r="C14" s="177"/>
      <c r="D14" s="187"/>
      <c r="E14" s="186"/>
      <c r="F14" s="186"/>
      <c r="G14" s="186"/>
      <c r="H14" s="186"/>
      <c r="I14" s="186"/>
      <c r="J14" s="186"/>
      <c r="K14" s="186"/>
      <c r="L14" s="186"/>
      <c r="M14" s="186"/>
      <c r="N14" s="186"/>
      <c r="O14" s="181"/>
      <c r="P14" s="181"/>
      <c r="Q14" s="181"/>
      <c r="R14" s="184"/>
      <c r="S14" s="182"/>
    </row>
    <row r="15" spans="1:20" s="10" customFormat="1">
      <c r="A15" s="61">
        <f t="shared" si="0"/>
        <v>10</v>
      </c>
      <c r="B15" s="178"/>
      <c r="C15" s="177"/>
      <c r="D15" s="187"/>
      <c r="E15" s="186"/>
      <c r="F15" s="186"/>
      <c r="G15" s="186"/>
      <c r="H15" s="186"/>
      <c r="I15" s="186"/>
      <c r="J15" s="186"/>
      <c r="K15" s="186"/>
      <c r="L15" s="186"/>
      <c r="M15" s="186"/>
      <c r="N15" s="186"/>
      <c r="O15" s="181"/>
      <c r="P15" s="181"/>
      <c r="Q15" s="181"/>
      <c r="R15" s="184"/>
      <c r="S15" s="182"/>
    </row>
    <row r="16" spans="1:20" s="201" customFormat="1" ht="13.5">
      <c r="A16" s="159">
        <f t="shared" si="0"/>
        <v>11</v>
      </c>
      <c r="B16" s="208"/>
      <c r="C16" s="210"/>
      <c r="D16" s="200"/>
      <c r="E16" s="186"/>
      <c r="F16" s="175"/>
      <c r="G16" s="186"/>
      <c r="H16" s="186"/>
      <c r="I16" s="186"/>
      <c r="J16" s="186"/>
      <c r="K16" s="186"/>
      <c r="L16" s="186"/>
      <c r="M16" s="186"/>
      <c r="N16" s="186"/>
      <c r="O16" s="211"/>
      <c r="P16" s="210"/>
      <c r="Q16" s="211"/>
      <c r="R16" s="188"/>
      <c r="S16" s="198"/>
    </row>
    <row r="17" spans="1:22" s="201" customFormat="1" ht="13.5">
      <c r="A17" s="159">
        <f t="shared" si="0"/>
        <v>12</v>
      </c>
      <c r="B17" s="208"/>
      <c r="C17" s="210"/>
      <c r="D17" s="200"/>
      <c r="E17" s="186"/>
      <c r="F17" s="175"/>
      <c r="G17" s="186"/>
      <c r="H17" s="186"/>
      <c r="I17" s="186"/>
      <c r="J17" s="186"/>
      <c r="K17" s="186"/>
      <c r="L17" s="186"/>
      <c r="M17" s="186"/>
      <c r="N17" s="186"/>
      <c r="O17" s="211"/>
      <c r="P17" s="210"/>
      <c r="Q17" s="211"/>
      <c r="R17" s="188"/>
      <c r="S17" s="198"/>
    </row>
    <row r="18" spans="1:22" s="201" customFormat="1" ht="15" customHeight="1">
      <c r="A18" s="159">
        <f t="shared" si="0"/>
        <v>13</v>
      </c>
      <c r="B18" s="208"/>
      <c r="C18" s="210"/>
      <c r="D18" s="200"/>
      <c r="E18" s="186"/>
      <c r="F18" s="175"/>
      <c r="G18" s="186"/>
      <c r="H18" s="186"/>
      <c r="I18" s="186"/>
      <c r="J18" s="186"/>
      <c r="K18" s="186"/>
      <c r="L18" s="186"/>
      <c r="M18" s="186"/>
      <c r="N18" s="186"/>
      <c r="O18" s="211"/>
      <c r="P18" s="210"/>
      <c r="Q18" s="211"/>
      <c r="R18" s="188"/>
      <c r="S18" s="198"/>
    </row>
    <row r="19" spans="1:22" s="154" customFormat="1" ht="15" customHeight="1">
      <c r="A19" s="159">
        <f t="shared" si="0"/>
        <v>14</v>
      </c>
      <c r="B19" s="191"/>
      <c r="C19" s="181"/>
      <c r="D19" s="187"/>
      <c r="E19" s="186"/>
      <c r="F19" s="186"/>
      <c r="G19" s="186"/>
      <c r="H19" s="186"/>
      <c r="I19" s="186"/>
      <c r="J19" s="186"/>
      <c r="K19" s="186"/>
      <c r="L19" s="186"/>
      <c r="M19" s="186"/>
      <c r="N19" s="186"/>
      <c r="O19" s="181"/>
      <c r="P19" s="181"/>
      <c r="Q19" s="181"/>
      <c r="R19" s="188"/>
      <c r="S19" s="182"/>
    </row>
    <row r="20" spans="1:22" s="154" customFormat="1" ht="13.5">
      <c r="A20" s="159">
        <f t="shared" si="0"/>
        <v>15</v>
      </c>
      <c r="B20" s="190"/>
      <c r="C20" s="181"/>
      <c r="D20" s="187"/>
      <c r="E20" s="186"/>
      <c r="F20" s="186"/>
      <c r="G20" s="186"/>
      <c r="H20" s="186"/>
      <c r="I20" s="186"/>
      <c r="J20" s="186"/>
      <c r="K20" s="186"/>
      <c r="L20" s="186"/>
      <c r="M20" s="186"/>
      <c r="N20" s="186"/>
      <c r="O20" s="181"/>
      <c r="P20" s="181"/>
      <c r="Q20" s="181"/>
      <c r="R20" s="188"/>
      <c r="S20" s="182"/>
    </row>
    <row r="21" spans="1:22" s="154" customFormat="1" ht="15" customHeight="1">
      <c r="A21" s="159">
        <f t="shared" si="0"/>
        <v>16</v>
      </c>
      <c r="B21" s="191"/>
      <c r="C21" s="181"/>
      <c r="D21" s="187"/>
      <c r="E21" s="186"/>
      <c r="F21" s="186"/>
      <c r="G21" s="186"/>
      <c r="H21" s="186"/>
      <c r="I21" s="186"/>
      <c r="J21" s="186"/>
      <c r="K21" s="186"/>
      <c r="L21" s="186"/>
      <c r="M21" s="186"/>
      <c r="N21" s="186"/>
      <c r="O21" s="181"/>
      <c r="P21" s="181"/>
      <c r="Q21" s="181"/>
      <c r="R21" s="188"/>
      <c r="S21" s="182"/>
    </row>
    <row r="22" spans="1:22" s="154" customFormat="1" ht="13.5">
      <c r="A22" s="159">
        <f t="shared" si="0"/>
        <v>17</v>
      </c>
      <c r="B22" s="191"/>
      <c r="C22" s="181"/>
      <c r="D22" s="187"/>
      <c r="E22" s="186"/>
      <c r="F22" s="186"/>
      <c r="G22" s="186"/>
      <c r="H22" s="186"/>
      <c r="I22" s="186"/>
      <c r="J22" s="186"/>
      <c r="K22" s="186"/>
      <c r="L22" s="186"/>
      <c r="M22" s="186"/>
      <c r="N22" s="186"/>
      <c r="O22" s="181"/>
      <c r="P22" s="181"/>
      <c r="Q22" s="181"/>
      <c r="R22" s="188"/>
      <c r="S22" s="182"/>
    </row>
    <row r="23" spans="1:22" s="10" customFormat="1" ht="15" customHeight="1">
      <c r="A23" s="61">
        <f t="shared" si="0"/>
        <v>18</v>
      </c>
      <c r="B23" s="209"/>
      <c r="C23" s="210"/>
      <c r="D23" s="77"/>
      <c r="E23" s="47"/>
      <c r="F23" s="47"/>
      <c r="G23" s="47"/>
      <c r="H23" s="47"/>
      <c r="I23" s="47"/>
      <c r="J23" s="47"/>
      <c r="K23" s="47"/>
      <c r="L23" s="47"/>
      <c r="M23" s="47"/>
      <c r="N23" s="47"/>
      <c r="O23" s="50"/>
      <c r="P23" s="211"/>
      <c r="Q23" s="211"/>
      <c r="R23" s="188"/>
      <c r="S23" s="72"/>
    </row>
    <row r="24" spans="1:22" s="10" customFormat="1" ht="13.5">
      <c r="A24" s="61">
        <f t="shared" si="0"/>
        <v>19</v>
      </c>
      <c r="B24" s="190"/>
      <c r="C24" s="181"/>
      <c r="D24" s="187"/>
      <c r="E24" s="186"/>
      <c r="F24" s="186"/>
      <c r="G24" s="186"/>
      <c r="H24" s="186"/>
      <c r="I24" s="186"/>
      <c r="J24" s="186"/>
      <c r="K24" s="186"/>
      <c r="L24" s="186"/>
      <c r="M24" s="186"/>
      <c r="N24" s="186"/>
      <c r="O24" s="181"/>
      <c r="P24" s="181"/>
      <c r="Q24" s="181"/>
      <c r="R24" s="188"/>
      <c r="S24" s="182"/>
    </row>
    <row r="25" spans="1:22" s="10" customFormat="1" ht="15" customHeight="1" thickBot="1">
      <c r="A25" s="38">
        <f t="shared" si="0"/>
        <v>20</v>
      </c>
      <c r="B25" s="44"/>
      <c r="C25" s="51"/>
      <c r="D25" s="78"/>
      <c r="E25" s="48"/>
      <c r="F25" s="48"/>
      <c r="G25" s="48"/>
      <c r="H25" s="48"/>
      <c r="I25" s="48"/>
      <c r="J25" s="48"/>
      <c r="K25" s="48"/>
      <c r="L25" s="48"/>
      <c r="M25" s="48"/>
      <c r="N25" s="48"/>
      <c r="O25" s="51"/>
      <c r="P25" s="51"/>
      <c r="Q25" s="51"/>
      <c r="R25" s="87"/>
      <c r="S25" s="73"/>
      <c r="V25" s="11"/>
    </row>
    <row r="26" spans="1:22">
      <c r="A26" s="6"/>
      <c r="B26" s="6"/>
      <c r="C26" s="12"/>
      <c r="D26" s="12"/>
      <c r="E26" s="18"/>
      <c r="F26" s="18"/>
      <c r="G26" s="18"/>
      <c r="H26" s="18"/>
      <c r="I26" s="18"/>
      <c r="J26" s="18"/>
      <c r="K26" s="18"/>
      <c r="L26" s="18"/>
      <c r="M26" s="18"/>
      <c r="N26" s="18"/>
      <c r="O26" s="6"/>
      <c r="P26" s="6"/>
      <c r="Q26" s="6"/>
      <c r="R26" s="6"/>
      <c r="S26" s="6"/>
    </row>
    <row r="27" spans="1:22">
      <c r="B27" s="19"/>
      <c r="C27" s="20"/>
      <c r="D27" s="20"/>
      <c r="E27" s="35"/>
      <c r="F27" s="35"/>
      <c r="G27" s="35"/>
      <c r="H27" s="35"/>
      <c r="I27" s="35"/>
      <c r="J27" s="35"/>
      <c r="K27" s="35"/>
      <c r="L27" s="35"/>
      <c r="M27" s="35"/>
      <c r="N27" s="35"/>
      <c r="O27" s="29"/>
      <c r="P27" s="29"/>
      <c r="Q27" s="6"/>
      <c r="R27" s="6"/>
    </row>
  </sheetData>
  <sheetProtection formatCells="0" formatColumns="0" formatRows="0" insertColumns="0" insertRows="0" deleteColumns="0" deleteRows="0" selectLockedCells="1" sort="0"/>
  <mergeCells count="2">
    <mergeCell ref="C1:R1"/>
    <mergeCell ref="A1:B1"/>
  </mergeCells>
  <phoneticPr fontId="1"/>
  <conditionalFormatting sqref="A6:A25">
    <cfRule type="cellIs" dxfId="4" priority="2" stopIfTrue="1" operator="equal">
      <formula>""</formula>
    </cfRule>
  </conditionalFormatting>
  <conditionalFormatting sqref="D5:D25">
    <cfRule type="cellIs" dxfId="3" priority="1" stopIfTrue="1" operator="equal">
      <formula>""</formula>
    </cfRule>
  </conditionalFormatting>
  <conditionalFormatting sqref="E5:N5">
    <cfRule type="containsBlanks" dxfId="2" priority="17" stopIfTrue="1">
      <formula>LEN(TRIM(E5))=0</formula>
    </cfRule>
  </conditionalFormatting>
  <dataValidations count="5">
    <dataValidation type="list" allowBlank="1" showInputMessage="1" showErrorMessage="1" sqref="O6:O25" xr:uid="{00000000-0002-0000-0200-000000000000}">
      <formula1>"K.プレスリリース,L.報道,M.展示会"</formula1>
    </dataValidation>
    <dataValidation type="date" errorStyle="warning" imeMode="halfAlpha" showInputMessage="1" showErrorMessage="1" errorTitle="日付入力欄" error="YYYY/MM/DD形式で入力してください。また、本年度中の発表を入力してください。" sqref="B6:B25" xr:uid="{00000000-0002-0000-0200-000001000000}">
      <formula1>36617</formula1>
      <formula2>43921</formula2>
    </dataValidation>
    <dataValidation imeMode="hiragana" allowBlank="1" showInputMessage="1" showErrorMessage="1" sqref="P6:S25" xr:uid="{00000000-0002-0000-0200-000002000000}"/>
    <dataValidation type="list" allowBlank="1" showInputMessage="1" showErrorMessage="1" sqref="E6:N25" xr:uid="{00000000-0002-0000-0200-000003000000}">
      <formula1>"〇"</formula1>
    </dataValidation>
    <dataValidation allowBlank="1" showDropDown="1" showInputMessage="1" showErrorMessage="1" sqref="T2:U26" xr:uid="{00000000-0002-0000-0200-000004000000}"/>
  </dataValidations>
  <pageMargins left="0.39370078740157483" right="0.39370078740157483" top="0.98425196850393704" bottom="0.98425196850393704" header="0.70866141732283472" footer="0.70866141732283472"/>
  <pageSetup paperSize="9" scale="52" fitToHeight="0" pageOrder="overThenDown" orientation="landscape" r:id="rId1"/>
  <headerFooter alignWithMargins="0">
    <oddFooter>&amp;C－&amp;P－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A1:V26"/>
  <sheetViews>
    <sheetView zoomScaleNormal="100" zoomScaleSheetLayoutView="70" workbookViewId="0">
      <selection activeCell="O30" sqref="O30"/>
    </sheetView>
  </sheetViews>
  <sheetFormatPr defaultRowHeight="11.25"/>
  <cols>
    <col min="1" max="1" width="6.375" style="5" customWidth="1"/>
    <col min="2" max="2" width="16" style="5" customWidth="1"/>
    <col min="3" max="3" width="33.75" style="14" customWidth="1"/>
    <col min="4" max="4" width="14.75" style="14" customWidth="1"/>
    <col min="5" max="14" width="9" style="15" customWidth="1"/>
    <col min="15" max="15" width="13.5" style="5" customWidth="1"/>
    <col min="16" max="16" width="26.625" style="5" customWidth="1"/>
    <col min="17" max="17" width="18.75" style="5" customWidth="1"/>
    <col min="18" max="18" width="26.875" style="5" customWidth="1"/>
    <col min="19" max="19" width="18.625" style="5" customWidth="1"/>
    <col min="20" max="20" width="9" style="5" customWidth="1"/>
    <col min="21" max="16384" width="9" style="5"/>
  </cols>
  <sheetData>
    <row r="1" spans="1:22" ht="23.25" customHeight="1">
      <c r="A1" s="355" t="str">
        <f>'1.論文等'!A1</f>
        <v>（革新）様式2-6 (2025-2)</v>
      </c>
      <c r="B1" s="355"/>
      <c r="C1" s="356" t="str">
        <f>'1.論文等'!C1</f>
        <v>外部発表一覧表</v>
      </c>
      <c r="D1" s="356"/>
      <c r="E1" s="356"/>
      <c r="F1" s="356"/>
      <c r="G1" s="356"/>
      <c r="H1" s="356"/>
      <c r="I1" s="356"/>
      <c r="J1" s="356"/>
      <c r="K1" s="356"/>
      <c r="L1" s="356"/>
      <c r="M1" s="356"/>
      <c r="N1" s="356"/>
      <c r="O1" s="356"/>
      <c r="P1" s="356"/>
      <c r="Q1" s="356"/>
      <c r="R1" s="356"/>
      <c r="S1" s="148"/>
      <c r="T1" s="24">
        <f ca="1">TODAY()</f>
        <v>46065</v>
      </c>
    </row>
    <row r="2" spans="1:22">
      <c r="A2" s="6"/>
      <c r="B2" s="6"/>
      <c r="C2" s="12"/>
      <c r="D2" s="12"/>
      <c r="E2" s="18"/>
      <c r="F2" s="18"/>
      <c r="G2" s="18"/>
      <c r="H2" s="18"/>
      <c r="I2" s="18"/>
      <c r="J2" s="18"/>
      <c r="K2" s="18"/>
      <c r="L2" s="18"/>
      <c r="M2" s="18"/>
      <c r="N2" s="18"/>
      <c r="O2" s="6"/>
      <c r="P2" s="6"/>
      <c r="Q2" s="6"/>
      <c r="R2" s="6"/>
      <c r="S2" s="6"/>
    </row>
    <row r="3" spans="1:22" ht="24.95" customHeight="1" thickBot="1">
      <c r="A3" s="1" t="s">
        <v>212</v>
      </c>
      <c r="B3" s="2"/>
      <c r="C3" s="2"/>
      <c r="D3" s="2"/>
      <c r="E3" s="11"/>
      <c r="F3" s="11"/>
      <c r="G3" s="11"/>
      <c r="H3" s="11"/>
      <c r="I3" s="11"/>
      <c r="J3" s="11"/>
      <c r="K3" s="11"/>
      <c r="L3" s="11"/>
      <c r="M3" s="11"/>
      <c r="N3" s="11"/>
      <c r="O3" s="2"/>
      <c r="Q3" s="2"/>
      <c r="R3" s="2"/>
      <c r="V3" s="2"/>
    </row>
    <row r="4" spans="1:22" ht="15" customHeight="1" thickBot="1">
      <c r="A4" s="39" t="str">
        <f>LEFT(A3,4)</f>
        <v>４．表彰</v>
      </c>
      <c r="B4" s="2"/>
      <c r="C4" s="2"/>
      <c r="D4" s="2"/>
      <c r="E4" s="57" t="str">
        <f>'1.論文等'!$E$11</f>
        <v>受託者（法人名）</v>
      </c>
      <c r="F4" s="58"/>
      <c r="G4" s="58"/>
      <c r="H4" s="58"/>
      <c r="I4" s="58"/>
      <c r="J4" s="58"/>
      <c r="K4" s="58"/>
      <c r="L4" s="58"/>
      <c r="M4" s="58"/>
      <c r="N4" s="59"/>
      <c r="O4" s="40"/>
      <c r="Q4" s="2"/>
      <c r="R4" s="2"/>
      <c r="V4" s="2"/>
    </row>
    <row r="5" spans="1:22" s="33" customFormat="1" ht="24" customHeight="1" thickBot="1">
      <c r="A5" s="30" t="s">
        <v>0</v>
      </c>
      <c r="B5" s="31" t="s">
        <v>5</v>
      </c>
      <c r="C5" s="7" t="s">
        <v>216</v>
      </c>
      <c r="D5" s="8" t="s">
        <v>123</v>
      </c>
      <c r="E5" s="100" t="str">
        <f>IFERROR('1.論文等'!$E$12&amp;"","")</f>
        <v>受託者A</v>
      </c>
      <c r="F5" s="100" t="str">
        <f>IFERROR('1.論文等'!$F$12&amp;"","")</f>
        <v>受託者B</v>
      </c>
      <c r="G5" s="100" t="str">
        <f>IFERROR('1.論文等'!$G$12&amp;" ","")</f>
        <v xml:space="preserve"> </v>
      </c>
      <c r="H5" s="100" t="str">
        <f>IFERROR('1.論文等'!$H$12&amp;"","")</f>
        <v/>
      </c>
      <c r="I5" s="100" t="str">
        <f>IFERROR('1.論文等'!$I$12&amp;"","")</f>
        <v/>
      </c>
      <c r="J5" s="100" t="str">
        <f>IFERROR('1.論文等'!$J$12&amp;"","")</f>
        <v/>
      </c>
      <c r="K5" s="100" t="str">
        <f>IFERROR('1.論文等'!$K$12&amp;"","")</f>
        <v/>
      </c>
      <c r="L5" s="100" t="str">
        <f>IFERROR('1.論文等'!$L$12&amp;"","")</f>
        <v/>
      </c>
      <c r="M5" s="100" t="str">
        <f>IFERROR('1.論文等'!$M$12&amp;"","")</f>
        <v/>
      </c>
      <c r="N5" s="100" t="str">
        <f>IFERROR('1.論文等'!$N$12&amp;"","")</f>
        <v/>
      </c>
      <c r="O5" s="31" t="s">
        <v>135</v>
      </c>
      <c r="P5" s="31" t="s">
        <v>4</v>
      </c>
      <c r="Q5" s="9" t="s">
        <v>26</v>
      </c>
      <c r="R5" s="83" t="s">
        <v>117</v>
      </c>
      <c r="S5" s="32" t="s">
        <v>217</v>
      </c>
    </row>
    <row r="6" spans="1:22" s="10" customFormat="1" ht="12" thickTop="1">
      <c r="A6" s="60">
        <f>ROW()-MATCH("４．表彰",$A$1:$A$57,0)-1</f>
        <v>1</v>
      </c>
      <c r="B6" s="192"/>
      <c r="C6" s="194"/>
      <c r="D6" s="194"/>
      <c r="E6" s="193"/>
      <c r="F6" s="193"/>
      <c r="G6" s="193"/>
      <c r="H6" s="193"/>
      <c r="I6" s="193"/>
      <c r="J6" s="193"/>
      <c r="K6" s="193"/>
      <c r="L6" s="193"/>
      <c r="M6" s="193"/>
      <c r="N6" s="193"/>
      <c r="O6" s="194"/>
      <c r="P6" s="194"/>
      <c r="Q6" s="194"/>
      <c r="R6" s="194"/>
      <c r="S6" s="195"/>
      <c r="U6" s="11"/>
    </row>
    <row r="7" spans="1:22" s="10" customFormat="1">
      <c r="A7" s="61">
        <f t="shared" ref="A7:A21" si="0">ROW()-MATCH("４．表彰",$A$1:$A$57,0)-1</f>
        <v>2</v>
      </c>
      <c r="B7" s="199"/>
      <c r="C7" s="196"/>
      <c r="D7" s="196"/>
      <c r="E7" s="197"/>
      <c r="F7" s="197"/>
      <c r="G7" s="197"/>
      <c r="H7" s="197"/>
      <c r="I7" s="197"/>
      <c r="J7" s="197"/>
      <c r="K7" s="197"/>
      <c r="L7" s="197"/>
      <c r="M7" s="197"/>
      <c r="N7" s="197"/>
      <c r="O7" s="196"/>
      <c r="P7" s="196"/>
      <c r="Q7" s="196"/>
      <c r="R7" s="196"/>
      <c r="S7" s="198"/>
      <c r="U7" s="11"/>
    </row>
    <row r="8" spans="1:22" s="10" customFormat="1" ht="15" customHeight="1">
      <c r="A8" s="61">
        <f t="shared" si="0"/>
        <v>3</v>
      </c>
      <c r="B8" s="66"/>
      <c r="C8" s="80"/>
      <c r="D8" s="80"/>
      <c r="E8" s="81"/>
      <c r="F8" s="81"/>
      <c r="G8" s="81"/>
      <c r="H8" s="81"/>
      <c r="I8" s="81"/>
      <c r="J8" s="81"/>
      <c r="K8" s="81"/>
      <c r="L8" s="81"/>
      <c r="M8" s="81"/>
      <c r="N8" s="81"/>
      <c r="O8" s="80"/>
      <c r="P8" s="80"/>
      <c r="Q8" s="80"/>
      <c r="R8" s="80"/>
      <c r="S8" s="82"/>
      <c r="U8" s="11"/>
    </row>
    <row r="9" spans="1:22" s="10" customFormat="1" ht="15" customHeight="1">
      <c r="A9" s="61">
        <f t="shared" si="0"/>
        <v>4</v>
      </c>
      <c r="B9" s="66"/>
      <c r="C9" s="80"/>
      <c r="D9" s="80"/>
      <c r="E9" s="81"/>
      <c r="F9" s="81"/>
      <c r="G9" s="81"/>
      <c r="H9" s="81"/>
      <c r="I9" s="81"/>
      <c r="J9" s="81"/>
      <c r="K9" s="81"/>
      <c r="L9" s="81"/>
      <c r="M9" s="81"/>
      <c r="N9" s="81"/>
      <c r="O9" s="80"/>
      <c r="P9" s="80"/>
      <c r="Q9" s="80"/>
      <c r="R9" s="80"/>
      <c r="S9" s="82"/>
      <c r="U9" s="11"/>
    </row>
    <row r="10" spans="1:22" s="10" customFormat="1" ht="15" customHeight="1">
      <c r="A10" s="61">
        <f t="shared" si="0"/>
        <v>5</v>
      </c>
      <c r="B10" s="66"/>
      <c r="C10" s="80"/>
      <c r="D10" s="80"/>
      <c r="E10" s="81"/>
      <c r="F10" s="81"/>
      <c r="G10" s="81"/>
      <c r="H10" s="81"/>
      <c r="I10" s="81"/>
      <c r="J10" s="81"/>
      <c r="K10" s="81"/>
      <c r="L10" s="81"/>
      <c r="M10" s="81"/>
      <c r="N10" s="81"/>
      <c r="O10" s="80"/>
      <c r="P10" s="80"/>
      <c r="Q10" s="80"/>
      <c r="R10" s="80"/>
      <c r="S10" s="82"/>
      <c r="U10" s="11"/>
    </row>
    <row r="11" spans="1:22" s="10" customFormat="1" ht="15" customHeight="1">
      <c r="A11" s="61">
        <f t="shared" si="0"/>
        <v>6</v>
      </c>
      <c r="B11" s="66"/>
      <c r="C11" s="80"/>
      <c r="D11" s="80"/>
      <c r="E11" s="81"/>
      <c r="F11" s="81"/>
      <c r="G11" s="81"/>
      <c r="H11" s="81"/>
      <c r="I11" s="81"/>
      <c r="J11" s="81"/>
      <c r="K11" s="81"/>
      <c r="L11" s="81"/>
      <c r="M11" s="81"/>
      <c r="N11" s="81"/>
      <c r="O11" s="80"/>
      <c r="P11" s="80"/>
      <c r="Q11" s="80"/>
      <c r="R11" s="80"/>
      <c r="S11" s="82"/>
      <c r="U11" s="11"/>
    </row>
    <row r="12" spans="1:22" s="10" customFormat="1" ht="15" customHeight="1">
      <c r="A12" s="61">
        <f t="shared" si="0"/>
        <v>7</v>
      </c>
      <c r="B12" s="66"/>
      <c r="C12" s="80"/>
      <c r="D12" s="211"/>
      <c r="E12" s="81"/>
      <c r="F12" s="81"/>
      <c r="G12" s="81"/>
      <c r="H12" s="81"/>
      <c r="I12" s="81"/>
      <c r="J12" s="81"/>
      <c r="K12" s="81"/>
      <c r="L12" s="81"/>
      <c r="M12" s="81"/>
      <c r="N12" s="81"/>
      <c r="O12" s="80"/>
      <c r="P12" s="80"/>
      <c r="Q12" s="80"/>
      <c r="R12" s="80"/>
      <c r="S12" s="82"/>
      <c r="U12" s="11"/>
    </row>
    <row r="13" spans="1:22" s="201" customFormat="1" ht="15" customHeight="1">
      <c r="A13" s="159">
        <f t="shared" si="0"/>
        <v>8</v>
      </c>
      <c r="B13" s="208"/>
      <c r="C13" s="211"/>
      <c r="D13" s="211"/>
      <c r="E13" s="197"/>
      <c r="F13" s="197"/>
      <c r="G13" s="197"/>
      <c r="H13" s="197"/>
      <c r="I13" s="197"/>
      <c r="J13" s="197"/>
      <c r="K13" s="197"/>
      <c r="L13" s="197"/>
      <c r="M13" s="197"/>
      <c r="N13" s="197"/>
      <c r="O13" s="211"/>
      <c r="P13" s="211"/>
      <c r="Q13" s="211"/>
      <c r="R13" s="211"/>
      <c r="S13" s="198"/>
      <c r="U13" s="202"/>
    </row>
    <row r="14" spans="1:22" s="201" customFormat="1" ht="15" customHeight="1">
      <c r="A14" s="159">
        <f t="shared" si="0"/>
        <v>9</v>
      </c>
      <c r="B14" s="208"/>
      <c r="C14" s="211"/>
      <c r="D14" s="211"/>
      <c r="E14" s="197"/>
      <c r="F14" s="197"/>
      <c r="G14" s="197"/>
      <c r="H14" s="197"/>
      <c r="I14" s="197"/>
      <c r="J14" s="197"/>
      <c r="K14" s="197"/>
      <c r="L14" s="197"/>
      <c r="M14" s="197"/>
      <c r="N14" s="197"/>
      <c r="O14" s="211"/>
      <c r="P14" s="211"/>
      <c r="Q14" s="211"/>
      <c r="R14" s="211"/>
      <c r="S14" s="198"/>
      <c r="U14" s="202"/>
    </row>
    <row r="15" spans="1:22" s="201" customFormat="1" ht="15" customHeight="1">
      <c r="A15" s="159">
        <f t="shared" si="0"/>
        <v>10</v>
      </c>
      <c r="B15" s="208"/>
      <c r="C15" s="211"/>
      <c r="D15" s="211"/>
      <c r="E15" s="197"/>
      <c r="F15" s="197"/>
      <c r="G15" s="197"/>
      <c r="H15" s="197"/>
      <c r="I15" s="197"/>
      <c r="J15" s="197"/>
      <c r="K15" s="197"/>
      <c r="L15" s="197"/>
      <c r="M15" s="197"/>
      <c r="N15" s="197"/>
      <c r="O15" s="211"/>
      <c r="P15" s="211"/>
      <c r="Q15" s="211"/>
      <c r="R15" s="211"/>
      <c r="S15" s="198"/>
      <c r="U15" s="202"/>
    </row>
    <row r="16" spans="1:22" s="10" customFormat="1" ht="15" customHeight="1">
      <c r="A16" s="61">
        <f t="shared" si="0"/>
        <v>11</v>
      </c>
      <c r="B16" s="66"/>
      <c r="C16" s="80"/>
      <c r="D16" s="80"/>
      <c r="E16" s="81"/>
      <c r="F16" s="81"/>
      <c r="G16" s="81"/>
      <c r="H16" s="81"/>
      <c r="I16" s="81"/>
      <c r="J16" s="81"/>
      <c r="K16" s="81"/>
      <c r="L16" s="81"/>
      <c r="M16" s="81"/>
      <c r="N16" s="81"/>
      <c r="O16" s="80"/>
      <c r="P16" s="80"/>
      <c r="Q16" s="80"/>
      <c r="R16" s="80"/>
      <c r="S16" s="82"/>
      <c r="U16" s="11"/>
    </row>
    <row r="17" spans="1:21" s="201" customFormat="1" ht="15" customHeight="1">
      <c r="A17" s="159">
        <f t="shared" si="0"/>
        <v>12</v>
      </c>
      <c r="B17" s="208"/>
      <c r="C17" s="211"/>
      <c r="D17" s="211"/>
      <c r="E17" s="197"/>
      <c r="F17" s="197"/>
      <c r="G17" s="197"/>
      <c r="H17" s="197"/>
      <c r="I17" s="197"/>
      <c r="J17" s="197"/>
      <c r="K17" s="197"/>
      <c r="L17" s="197"/>
      <c r="M17" s="197"/>
      <c r="N17" s="197"/>
      <c r="O17" s="211"/>
      <c r="P17" s="211"/>
      <c r="Q17" s="211"/>
      <c r="R17" s="211"/>
      <c r="S17" s="198"/>
      <c r="U17" s="202"/>
    </row>
    <row r="18" spans="1:21" s="201" customFormat="1" ht="15" customHeight="1">
      <c r="A18" s="159">
        <f t="shared" si="0"/>
        <v>13</v>
      </c>
      <c r="B18" s="208"/>
      <c r="C18" s="211"/>
      <c r="D18" s="211"/>
      <c r="E18" s="197"/>
      <c r="F18" s="197"/>
      <c r="G18" s="197"/>
      <c r="H18" s="197"/>
      <c r="I18" s="197"/>
      <c r="J18" s="197"/>
      <c r="K18" s="197"/>
      <c r="L18" s="197"/>
      <c r="M18" s="197"/>
      <c r="N18" s="197"/>
      <c r="O18" s="211"/>
      <c r="P18" s="211"/>
      <c r="Q18" s="211"/>
      <c r="R18" s="211"/>
      <c r="S18" s="198"/>
      <c r="U18" s="202"/>
    </row>
    <row r="19" spans="1:21" s="10" customFormat="1" ht="15" customHeight="1">
      <c r="A19" s="61">
        <f t="shared" si="0"/>
        <v>14</v>
      </c>
      <c r="B19" s="66"/>
      <c r="C19" s="80"/>
      <c r="D19" s="80"/>
      <c r="E19" s="197"/>
      <c r="F19" s="81"/>
      <c r="G19" s="81"/>
      <c r="H19" s="81"/>
      <c r="I19" s="81"/>
      <c r="J19" s="81"/>
      <c r="K19" s="81"/>
      <c r="L19" s="81"/>
      <c r="M19" s="81"/>
      <c r="N19" s="81"/>
      <c r="O19" s="80"/>
      <c r="P19" s="80"/>
      <c r="Q19" s="80"/>
      <c r="R19" s="80"/>
      <c r="S19" s="82"/>
      <c r="U19" s="11"/>
    </row>
    <row r="20" spans="1:21" s="10" customFormat="1" ht="15" customHeight="1">
      <c r="A20" s="61">
        <f t="shared" si="0"/>
        <v>15</v>
      </c>
      <c r="B20" s="66"/>
      <c r="C20" s="80"/>
      <c r="D20" s="80"/>
      <c r="E20" s="81"/>
      <c r="F20" s="81"/>
      <c r="G20" s="81"/>
      <c r="H20" s="81"/>
      <c r="I20" s="81"/>
      <c r="J20" s="81"/>
      <c r="K20" s="81"/>
      <c r="L20" s="81"/>
      <c r="M20" s="81"/>
      <c r="N20" s="81"/>
      <c r="O20" s="80"/>
      <c r="P20" s="80"/>
      <c r="Q20" s="80"/>
      <c r="R20" s="80"/>
      <c r="S20" s="82"/>
      <c r="U20" s="11"/>
    </row>
    <row r="21" spans="1:21" s="10" customFormat="1" ht="15" customHeight="1">
      <c r="A21" s="61">
        <f t="shared" si="0"/>
        <v>16</v>
      </c>
      <c r="B21" s="66"/>
      <c r="C21" s="80"/>
      <c r="D21" s="80"/>
      <c r="E21" s="81"/>
      <c r="F21" s="81"/>
      <c r="G21" s="81"/>
      <c r="H21" s="81"/>
      <c r="I21" s="81"/>
      <c r="J21" s="81"/>
      <c r="K21" s="81"/>
      <c r="L21" s="81"/>
      <c r="M21" s="81"/>
      <c r="N21" s="81"/>
      <c r="O21" s="80"/>
      <c r="P21" s="80"/>
      <c r="Q21" s="80"/>
      <c r="R21" s="80"/>
      <c r="S21" s="82"/>
      <c r="U21" s="11"/>
    </row>
    <row r="22" spans="1:21" s="10" customFormat="1" ht="15" customHeight="1">
      <c r="A22" s="61">
        <f>ROW()-MATCH("４．表彰",$A$1:$A$57,0)-1</f>
        <v>17</v>
      </c>
      <c r="B22" s="42"/>
      <c r="C22" s="50"/>
      <c r="D22" s="50"/>
      <c r="E22" s="43"/>
      <c r="F22" s="43"/>
      <c r="G22" s="43"/>
      <c r="H22" s="43"/>
      <c r="I22" s="43"/>
      <c r="J22" s="43"/>
      <c r="K22" s="43"/>
      <c r="L22" s="43"/>
      <c r="M22" s="43"/>
      <c r="N22" s="43"/>
      <c r="O22" s="50"/>
      <c r="P22" s="50"/>
      <c r="Q22" s="50"/>
      <c r="R22" s="50"/>
      <c r="S22" s="72"/>
      <c r="U22" s="11"/>
    </row>
    <row r="23" spans="1:21" s="201" customFormat="1" ht="15" customHeight="1">
      <c r="A23" s="159">
        <f>ROW()-MATCH("４．表彰",$A$1:$A$57,0)-1</f>
        <v>18</v>
      </c>
      <c r="B23" s="209"/>
      <c r="C23" s="210"/>
      <c r="D23" s="210"/>
      <c r="E23" s="173"/>
      <c r="F23" s="173"/>
      <c r="G23" s="173"/>
      <c r="H23" s="173"/>
      <c r="I23" s="173"/>
      <c r="J23" s="173"/>
      <c r="K23" s="173"/>
      <c r="L23" s="173"/>
      <c r="M23" s="173"/>
      <c r="N23" s="173"/>
      <c r="O23" s="210"/>
      <c r="P23" s="210"/>
      <c r="Q23" s="210"/>
      <c r="R23" s="210"/>
      <c r="S23" s="161"/>
      <c r="U23" s="202"/>
    </row>
    <row r="24" spans="1:21" s="10" customFormat="1" ht="15" customHeight="1">
      <c r="A24" s="61">
        <f>ROW()-MATCH("４．表彰",$A$1:$A$57,0)-1</f>
        <v>19</v>
      </c>
      <c r="B24" s="42"/>
      <c r="C24" s="50"/>
      <c r="D24" s="50"/>
      <c r="E24" s="43"/>
      <c r="F24" s="43"/>
      <c r="G24" s="43"/>
      <c r="H24" s="43"/>
      <c r="I24" s="43"/>
      <c r="J24" s="43"/>
      <c r="K24" s="43"/>
      <c r="L24" s="43"/>
      <c r="M24" s="43"/>
      <c r="N24" s="43"/>
      <c r="O24" s="50"/>
      <c r="P24" s="50"/>
      <c r="Q24" s="50"/>
      <c r="R24" s="50"/>
      <c r="S24" s="72"/>
      <c r="U24" s="11"/>
    </row>
    <row r="25" spans="1:21" s="10" customFormat="1" ht="15" customHeight="1" thickBot="1">
      <c r="A25" s="94">
        <f>ROW()-MATCH("４．表彰",$A$1:$A$57,0)-1</f>
        <v>20</v>
      </c>
      <c r="B25" s="44"/>
      <c r="C25" s="51"/>
      <c r="D25" s="51"/>
      <c r="E25" s="45"/>
      <c r="F25" s="45"/>
      <c r="G25" s="45"/>
      <c r="H25" s="45"/>
      <c r="I25" s="45"/>
      <c r="J25" s="45"/>
      <c r="K25" s="45"/>
      <c r="L25" s="45"/>
      <c r="M25" s="45"/>
      <c r="N25" s="45"/>
      <c r="O25" s="51"/>
      <c r="P25" s="51"/>
      <c r="Q25" s="51"/>
      <c r="R25" s="51"/>
      <c r="S25" s="73"/>
      <c r="U25" s="11"/>
    </row>
    <row r="26" spans="1:21">
      <c r="A26" s="6"/>
      <c r="B26" s="34"/>
      <c r="C26" s="6"/>
      <c r="D26" s="6"/>
      <c r="E26" s="13"/>
      <c r="F26" s="13"/>
      <c r="G26" s="13"/>
      <c r="H26" s="13"/>
      <c r="I26" s="13"/>
      <c r="J26" s="13"/>
      <c r="K26" s="13"/>
      <c r="L26" s="13"/>
      <c r="M26" s="13"/>
      <c r="N26" s="13"/>
      <c r="O26" s="25"/>
      <c r="P26" s="6"/>
      <c r="Q26" s="6"/>
      <c r="R26" s="6"/>
      <c r="S26" s="6"/>
      <c r="U26" s="2"/>
    </row>
  </sheetData>
  <sheetProtection formatCells="0" formatColumns="0" formatRows="0" insertColumns="0" insertRows="0" deleteColumns="0" deleteRows="0" selectLockedCells="1" sort="0"/>
  <mergeCells count="2">
    <mergeCell ref="C1:R1"/>
    <mergeCell ref="A1:B1"/>
  </mergeCells>
  <phoneticPr fontId="1"/>
  <conditionalFormatting sqref="A6:A25">
    <cfRule type="cellIs" dxfId="1" priority="6" stopIfTrue="1" operator="equal">
      <formula>""</formula>
    </cfRule>
  </conditionalFormatting>
  <conditionalFormatting sqref="E5:N5">
    <cfRule type="containsBlanks" dxfId="0" priority="1" stopIfTrue="1">
      <formula>LEN(TRIM(E5))=0</formula>
    </cfRule>
  </conditionalFormatting>
  <dataValidations count="6">
    <dataValidation type="list" allowBlank="1" showInputMessage="1" showErrorMessage="1" sqref="O6:O25" xr:uid="{00000000-0002-0000-0300-000000000000}">
      <formula1>"N.受賞,O.表彰,P.成果の実施,Q.その他"</formula1>
    </dataValidation>
    <dataValidation type="date" errorStyle="warning" imeMode="halfAlpha" showInputMessage="1" showErrorMessage="1" errorTitle="日付入力欄" error="YYYY/MM/DD形式で入力してください。また、本年度中の発表を入力してください。" sqref="B6:B25" xr:uid="{00000000-0002-0000-0300-000001000000}">
      <formula1>36617</formula1>
      <formula2>43921</formula2>
    </dataValidation>
    <dataValidation type="list" allowBlank="1" showInputMessage="1" showErrorMessage="1" sqref="O26" xr:uid="{00000000-0002-0000-0300-000002000000}">
      <formula1>"A.受賞,B.表彰,C.標準化の採択,D.その他"</formula1>
    </dataValidation>
    <dataValidation type="date" errorStyle="warning" imeMode="halfAlpha" allowBlank="1" showInputMessage="1" showErrorMessage="1" errorTitle="日付" error="2010/10/31 の形式で入力してください" sqref="B26" xr:uid="{00000000-0002-0000-0300-000003000000}">
      <formula1>36617</formula1>
      <formula2>43921</formula2>
    </dataValidation>
    <dataValidation type="list" allowBlank="1" showInputMessage="1" showErrorMessage="1" sqref="E6:N25" xr:uid="{00000000-0002-0000-0300-000004000000}">
      <formula1>"〇"</formula1>
    </dataValidation>
    <dataValidation allowBlank="1" showDropDown="1" showInputMessage="1" showErrorMessage="1" sqref="T2:U26" xr:uid="{00000000-0002-0000-0300-000005000000}"/>
  </dataValidations>
  <pageMargins left="0.39370078740157483" right="0.39370078740157483" top="0.98425196850393704" bottom="0.98425196850393704" header="0.70866141732283472" footer="0.70866141732283472"/>
  <pageSetup paperSize="9" scale="52" fitToHeight="0" pageOrder="overThenDown" orientation="landscape" r:id="rId1"/>
  <headerFooter alignWithMargins="0">
    <oddFooter>&amp;C－&amp;P－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pageSetUpPr fitToPage="1"/>
  </sheetPr>
  <dimension ref="A1:L37"/>
  <sheetViews>
    <sheetView zoomScale="85" zoomScaleNormal="85" zoomScaleSheetLayoutView="85" workbookViewId="0">
      <selection activeCell="E37" sqref="E37"/>
    </sheetView>
  </sheetViews>
  <sheetFormatPr defaultRowHeight="13.5"/>
  <cols>
    <col min="1" max="1" width="6.375" style="106" customWidth="1"/>
    <col min="2" max="2" width="17.875" style="106" customWidth="1"/>
    <col min="3" max="3" width="26.75" style="122" customWidth="1"/>
    <col min="4" max="4" width="14.75" style="122" customWidth="1"/>
    <col min="5" max="5" width="96.625" style="123" bestFit="1" customWidth="1"/>
    <col min="6" max="6" width="5.375" style="106" customWidth="1"/>
    <col min="7" max="7" width="26.625" style="106" customWidth="1"/>
    <col min="8" max="8" width="18.75" style="106" customWidth="1"/>
    <col min="9" max="9" width="26.875" style="106" customWidth="1"/>
    <col min="10" max="10" width="18.625" style="106" customWidth="1"/>
    <col min="11" max="11" width="9" style="106" customWidth="1"/>
    <col min="12" max="16384" width="9" style="106"/>
  </cols>
  <sheetData>
    <row r="1" spans="1:12" ht="23.25" customHeight="1">
      <c r="A1" s="151" t="str">
        <f>'1.論文等'!A1</f>
        <v>（革新）様式2-6 (2025-2)</v>
      </c>
      <c r="B1" s="102"/>
      <c r="C1" s="150" t="str">
        <f>'1.論文等'!C1</f>
        <v>外部発表一覧表</v>
      </c>
      <c r="D1" s="103"/>
      <c r="E1" s="103"/>
      <c r="F1" s="102"/>
      <c r="G1" s="102"/>
      <c r="H1" s="104"/>
      <c r="I1" s="104"/>
      <c r="J1" s="102"/>
      <c r="K1" s="105">
        <f ca="1">TODAY()</f>
        <v>46065</v>
      </c>
    </row>
    <row r="2" spans="1:12" s="224" customFormat="1" ht="24.95" customHeight="1">
      <c r="A2" s="220" t="s">
        <v>254</v>
      </c>
      <c r="B2" s="221"/>
      <c r="C2" s="222"/>
      <c r="D2" s="222"/>
      <c r="E2" s="222"/>
      <c r="F2" s="223"/>
      <c r="G2" s="222"/>
      <c r="H2" s="222"/>
      <c r="I2" s="222"/>
      <c r="J2" s="222"/>
      <c r="L2" s="225"/>
    </row>
    <row r="3" spans="1:12">
      <c r="A3" s="107" t="s">
        <v>226</v>
      </c>
      <c r="B3" s="108"/>
      <c r="C3" s="109"/>
      <c r="D3" s="109"/>
      <c r="E3" s="109"/>
      <c r="F3" s="110"/>
      <c r="G3" s="109"/>
      <c r="H3" s="109"/>
      <c r="I3" s="109"/>
      <c r="J3" s="109"/>
      <c r="L3" s="102"/>
    </row>
    <row r="4" spans="1:12">
      <c r="A4" s="107"/>
      <c r="B4" s="108"/>
      <c r="C4" s="109"/>
      <c r="D4" s="109"/>
      <c r="E4" s="109"/>
      <c r="F4" s="110"/>
      <c r="G4" s="109"/>
      <c r="H4" s="109"/>
      <c r="I4" s="109"/>
      <c r="J4" s="109"/>
      <c r="L4" s="102"/>
    </row>
    <row r="5" spans="1:12" ht="18" customHeight="1">
      <c r="A5" s="109"/>
      <c r="B5" s="111" t="s">
        <v>137</v>
      </c>
      <c r="C5" s="111" t="s">
        <v>154</v>
      </c>
      <c r="D5" s="111" t="s">
        <v>156</v>
      </c>
      <c r="E5" s="111" t="s">
        <v>94</v>
      </c>
      <c r="F5" s="110"/>
      <c r="G5" s="112"/>
      <c r="H5" s="112"/>
      <c r="I5" s="112"/>
      <c r="J5" s="112"/>
      <c r="L5" s="102"/>
    </row>
    <row r="6" spans="1:12" ht="18" customHeight="1">
      <c r="A6" s="109"/>
      <c r="B6" s="113" t="s">
        <v>90</v>
      </c>
      <c r="C6" s="127">
        <f>SUMPRODUCT(('1.論文等'!$O$12:$O$50="A.研究論文")*('1.論文等'!$B$12:$B$50&lt;&gt;"")*('1.論文等'!$B$12:$B$50&lt;='1.論文等'!$C$2))</f>
        <v>0</v>
      </c>
      <c r="D6" s="232" cm="1">
        <f t="array" ref="D6">SUMPRODUCT(('1.論文等'!$O$12:$O$50="A.研究論文")*('1.論文等'!$B$12:$B$50&gt;'1.論文等'!$E$2)*('1.論文等'!$B$12:$B$50&lt;='1.論文等'!$C$2))</f>
        <v>0</v>
      </c>
      <c r="E6" s="124" t="s">
        <v>95</v>
      </c>
      <c r="F6" s="110"/>
      <c r="G6" s="109"/>
      <c r="H6" s="109"/>
      <c r="I6" s="109"/>
      <c r="J6" s="109"/>
      <c r="L6" s="102"/>
    </row>
    <row r="7" spans="1:12" ht="18" customHeight="1">
      <c r="A7" s="109"/>
      <c r="B7" s="113" t="s">
        <v>91</v>
      </c>
      <c r="C7" s="127">
        <f>SUMPRODUCT(('1.論文等'!$O$12:$O$50="B.小論文")*('1.論文等'!$B$12:$B$50&lt;&gt;"")*('1.論文等'!$B$12:$B$50&lt;='1.論文等'!$C$2))+SUMPRODUCT(('1.論文等'!$O$12:$O$50="C1.査読付収録論文")*('1.論文等'!$B$12:$B$50&lt;&gt;"")*('1.論文等'!$B$12:$B$50&lt;='1.論文等'!$C$2))+SUMPRODUCT(('1.論文等'!$O$12:$O$50="C2.収録論文")*('1.論文等'!$B$12:$B$50&lt;&gt;"")*('1.論文等'!$B$12:$B$50&lt;='1.論文等'!$C$2))+SUMPRODUCT(('1.論文等'!$O$12:$O$50="D.機関誌論文")*('1.論文等'!$B$12:$B$50&lt;&gt;"")*('1.論文等'!$B$12:$B$50&lt;='1.論文等'!$C$2))+SUMPRODUCT(('1.論文等'!$O$12:$O$50="E.著書等")*('1.論文等'!$B$12:$B$50&lt;&gt;"")*('1.論文等'!$B$12:$B$50&lt;='1.論文等'!$C$2))+SUMPRODUCT(('1.論文等'!$O$12:$O$50="F.学術解説等")*('1.論文等'!$B$12:$B$50&lt;&gt;"")*('1.論文等'!$B$12:$B$50&lt;='1.論文等'!$C$2))+SUMPRODUCT(('1.論文等'!$O$12:$O$50="G.一般口頭発表")*('1.論文等'!$B$12:$B$50&lt;&gt;"")*('1.論文等'!$B$12:$B$50&lt;='1.論文等'!$C$2))+SUMPRODUCT(('1.論文等'!$O$12:$O$50="H.その他資料")*('1.論文等'!$B$12:$B$50&lt;&gt;"")*('1.論文等'!$B$12:$B$50&lt;='1.論文等'!$C$2))</f>
        <v>0</v>
      </c>
      <c r="D7" s="232">
        <f>SUMPRODUCT(('1.論文等'!$O$12:$O$50="B.小論文")*('1.論文等'!$B$12:$B$50&gt;'1.論文等'!$E$2)*('1.論文等'!$B$12:$B$50&lt;='1.論文等'!$C$2))+SUMPRODUCT(('1.論文等'!$O$12:$O$50="C1.査読付収録論文")*('1.論文等'!$B$12:$B$50&gt;'1.論文等'!$E$2)*('1.論文等'!$B$12:$B$50&lt;='1.論文等'!$C$2))+SUMPRODUCT(('1.論文等'!$O$12:$O$50="C2.収録論文")*('1.論文等'!$B$12:$B$50&gt;'1.論文等'!$E$2)*('1.論文等'!$B$12:$B$50&lt;='1.論文等'!$C$2))+SUMPRODUCT(('1.論文等'!$O$12:$O$50="D.機関誌論文")*('1.論文等'!$B$12:$B$50&gt;'1.論文等'!$E$2)*('1.論文等'!$B$12:$B$50&lt;='1.論文等'!$C$2))+SUMPRODUCT(('1.論文等'!$O$12:$O$50="E.著書等")*('1.論文等'!$B$12:$B$50&gt;'1.論文等'!$E$2)*('1.論文等'!$B$12:$B$50&lt;='1.論文等'!$C$2))+SUMPRODUCT(('1.論文等'!$O$12:$O$50="F.学術解説等")*('1.論文等'!$B$12:$B$50&gt;'1.論文等'!$E$2)*('1.論文等'!$B$12:$B$50&lt;='1.論文等'!$C$2))+SUMPRODUCT(('1.論文等'!$O$12:$O$50="G.一般口頭発表")*('1.論文等'!$B$12:$B$50&gt;'1.論文等'!$E$2)*('1.論文等'!$B$12:$B$50&lt;='1.論文等'!$C$2))+SUMPRODUCT(('1.論文等'!$O$12:$O$50="H.その他資料")*('1.論文等'!$B$12:$B$50&gt;'1.論文等'!$E$2)*('1.論文等'!$B$12:$B$50&lt;='1.論文等'!$C$2))</f>
        <v>0</v>
      </c>
      <c r="E7" s="130" t="s">
        <v>232</v>
      </c>
      <c r="F7" s="110"/>
      <c r="G7" s="109"/>
      <c r="H7" s="109"/>
      <c r="I7" s="109"/>
      <c r="J7" s="109"/>
      <c r="L7" s="102"/>
    </row>
    <row r="8" spans="1:12" ht="18" customHeight="1">
      <c r="A8" s="109"/>
      <c r="B8" s="113" t="s">
        <v>326</v>
      </c>
      <c r="C8" s="127" cm="1">
        <f t="array" ref="C8">SUMPRODUCT(('2.標準化'!$O$5:$O$510="I.標準化提案")*('2.標準化'!$B$5:$B$510&lt;&gt;"")*('2.標準化'!$B$5:$B$510&lt;='1.論文等'!$C$2))+SUMPRODUCT(('2.標準化'!$O$5:$O$510="J.標準化採択")*('2.標準化'!$B$5:$B$510&lt;&gt;"")*('2.標準化'!$B$5:$B$510&lt;='1.論文等'!$C$2))</f>
        <v>0</v>
      </c>
      <c r="D8" s="232" cm="1">
        <f t="array" ref="D8">SUMPRODUCT(('2.標準化'!$O$5:$O$510="I.標準化提案")*('2.標準化'!$B$5:$B$510&gt;'1.論文等'!$E$2)*('2.標準化'!$B$5:$B$510&lt;='1.論文等'!$C$2))+SUMPRODUCT(('2.標準化'!$O$5:$O$510="J.標準化採択")*('2.標準化'!$B$5:$B$510&gt;'1.論文等'!$E$2)*('2.標準化'!$B$5:$B$510&lt;='1.論文等'!$C$2))</f>
        <v>0</v>
      </c>
      <c r="E8" s="124" t="s">
        <v>327</v>
      </c>
      <c r="F8" s="110"/>
      <c r="G8" s="109"/>
      <c r="H8" s="109"/>
      <c r="I8" s="109"/>
      <c r="J8" s="109"/>
      <c r="L8" s="102"/>
    </row>
    <row r="9" spans="1:12" ht="18" customHeight="1">
      <c r="A9" s="109"/>
      <c r="B9" s="114" t="s">
        <v>92</v>
      </c>
      <c r="C9" s="127">
        <f>SUMPRODUCT(('3.成果発信'!$O$5:$O$30="K.プレスリリース")*('3.成果発信'!$B$5:$B$30&lt;&gt;"")*('3.成果発信'!$B$5:$B$30&lt;='1.論文等'!$C$2))+SUMPRODUCT(('3.成果発信'!$O$5:$O$30="L.報道")*('3.成果発信'!$B$5:$B$30&lt;&gt;"")*('3.成果発信'!$B$5:$B$30&lt;='1.論文等'!$C$2))</f>
        <v>0</v>
      </c>
      <c r="D9" s="232">
        <f>SUMPRODUCT(('3.成果発信'!$O$5:$O$30="K.プレスリリース")*('3.成果発信'!$B$5:$B$30&gt;'1.論文等'!$E$2)*('3.成果発信'!$B$5:$B$30&lt;='1.論文等'!$C$2))+SUMPRODUCT(('3.成果発信'!$O$5:$O$30="L.報道")*('3.成果発信'!$B$5:$B$30&gt;'1.論文等'!$E$2)*('3.成果発信'!$B$5:$B$30&lt;='1.論文等'!$C$2))</f>
        <v>0</v>
      </c>
      <c r="E9" s="124" t="s">
        <v>96</v>
      </c>
      <c r="F9" s="110"/>
      <c r="G9" s="109"/>
      <c r="H9" s="109"/>
      <c r="I9" s="109"/>
      <c r="J9" s="109"/>
      <c r="L9" s="102"/>
    </row>
    <row r="10" spans="1:12" ht="18" customHeight="1">
      <c r="A10" s="109"/>
      <c r="B10" s="113" t="s">
        <v>93</v>
      </c>
      <c r="C10" s="127">
        <f>SUMPRODUCT(('3.成果発信'!$O$5:$O$30="M.展示会")*('3.成果発信'!$B$5:$B$30&lt;&gt;"")*('3.成果発信'!$B$5:$B$30&lt;='1.論文等'!$C$2))</f>
        <v>0</v>
      </c>
      <c r="D10" s="232">
        <f>SUMPRODUCT(('3.成果発信'!$O$5:$O$30="M.展示会")*('3.成果発信'!$B$5:$B$30&gt;'1.論文等'!$E$2)*('3.成果発信'!$B$5:$B$30&lt;='1.論文等'!$C$2))</f>
        <v>0</v>
      </c>
      <c r="E10" s="124" t="s">
        <v>97</v>
      </c>
      <c r="F10" s="110"/>
      <c r="G10" s="109"/>
      <c r="H10" s="109"/>
      <c r="I10" s="109"/>
      <c r="J10" s="109"/>
      <c r="L10" s="102"/>
    </row>
    <row r="11" spans="1:12" ht="18" customHeight="1">
      <c r="A11" s="109"/>
      <c r="B11" s="113" t="s">
        <v>118</v>
      </c>
      <c r="C11" s="127">
        <f>SUMPRODUCT(('4.表彰・受賞'!$O$5:$O$30="N.受賞")*('4.表彰・受賞'!$B$5:$B$30&lt;&gt;"")*('4.表彰・受賞'!$B$5:$B$30&lt;='1.論文等'!$C$2))+SUMPRODUCT(('4.表彰・受賞'!$O$5:$O$30="O.表彰")*('4.表彰・受賞'!$B$5:$B$30&lt;&gt;"")*('4.表彰・受賞'!$B$5:$B$30&lt;='1.論文等'!$C$2))</f>
        <v>0</v>
      </c>
      <c r="D11" s="232">
        <f>SUMPRODUCT(('4.表彰・受賞'!$O$5:$O$30="N.受賞")*('4.表彰・受賞'!$B$5:$B$30&gt;'1.論文等'!$E$2)*('4.表彰・受賞'!$B$5:$B$30&lt;='1.論文等'!$C$2))+SUMPRODUCT(('4.表彰・受賞'!$O$5:$O$30="O.表彰")*('4.表彰・受賞'!$B$5:$B$30&gt;'1.論文等'!$E$2)*('4.表彰・受賞'!$B$5:$B$30&lt;='1.論文等'!$C$2))</f>
        <v>0</v>
      </c>
      <c r="E11" s="124" t="s">
        <v>119</v>
      </c>
      <c r="F11" s="110"/>
      <c r="G11" s="109"/>
      <c r="H11" s="109"/>
      <c r="I11" s="109"/>
      <c r="J11" s="109"/>
      <c r="L11" s="102"/>
    </row>
    <row r="12" spans="1:12" ht="18" customHeight="1">
      <c r="A12" s="109"/>
      <c r="B12" s="113" t="s">
        <v>256</v>
      </c>
      <c r="C12" s="127" cm="1">
        <f t="array" ref="C12">SUMPRODUCT(('4.表彰・受賞'!$O$5:$O$30="P.成果の実施")*('4.表彰・受賞'!$B$5:$B$30&lt;&gt;"")*('4.表彰・受賞'!$B$5:$B$30&lt;='1.論文等'!$C$2))+SUMPRODUCT(('4.表彰・受賞'!$O$5:$O$30="Q.その他")*('4.表彰・受賞'!$B$5:$B$30&lt;&gt;"")*('4.表彰・受賞'!$B$5:$B$30&lt;='1.論文等'!$C$2))</f>
        <v>0</v>
      </c>
      <c r="D12" s="232" cm="1">
        <f t="array" ref="D12">SUMPRODUCT(('4.表彰・受賞'!$O$5:$O$30="P.成果の実施")*('4.表彰・受賞'!$B$5:$B$30&gt;'1.論文等'!$E$2)*('4.表彰・受賞'!$B$5:$B$30&lt;='1.論文等'!$C$2))+SUMPRODUCT(('4.表彰・受賞'!$O$5:$O$30="Q.その他")*('4.表彰・受賞'!$B$5:$B$30&gt;'1.論文等'!$E$2)*('4.表彰・受賞'!$B$5:$B$30&lt;='1.論文等'!$C$2))</f>
        <v>0</v>
      </c>
      <c r="E12" s="124" t="s">
        <v>257</v>
      </c>
      <c r="F12" s="110"/>
      <c r="G12" s="109"/>
      <c r="H12" s="109"/>
      <c r="I12" s="109"/>
      <c r="J12" s="109"/>
      <c r="L12" s="102"/>
    </row>
    <row r="13" spans="1:12" ht="18" customHeight="1">
      <c r="A13" s="109"/>
      <c r="B13" s="108"/>
      <c r="C13" s="109"/>
      <c r="D13" s="109"/>
      <c r="E13" s="109"/>
      <c r="F13" s="112"/>
      <c r="G13" s="115"/>
      <c r="H13" s="115"/>
      <c r="I13" s="115"/>
      <c r="J13" s="115"/>
      <c r="L13" s="102"/>
    </row>
    <row r="14" spans="1:12" s="230" customFormat="1" ht="18" customHeight="1">
      <c r="A14" s="226" t="s">
        <v>255</v>
      </c>
      <c r="B14" s="227"/>
      <c r="C14" s="228"/>
      <c r="D14" s="228"/>
      <c r="E14" s="228"/>
      <c r="F14" s="227"/>
      <c r="G14" s="227"/>
      <c r="H14" s="227"/>
      <c r="I14" s="227"/>
      <c r="J14" s="229"/>
      <c r="L14" s="231"/>
    </row>
    <row r="15" spans="1:12" s="212" customFormat="1" ht="18" customHeight="1">
      <c r="A15" s="107" t="s">
        <v>225</v>
      </c>
      <c r="B15" s="121"/>
      <c r="C15" s="215"/>
      <c r="D15" s="215"/>
      <c r="E15" s="215"/>
      <c r="F15" s="121"/>
      <c r="G15" s="121"/>
      <c r="H15" s="121"/>
      <c r="I15" s="121"/>
      <c r="J15" s="216"/>
      <c r="L15" s="213"/>
    </row>
    <row r="16" spans="1:12" s="212" customFormat="1" ht="18" customHeight="1">
      <c r="A16" s="214"/>
      <c r="B16" s="121"/>
      <c r="C16" s="215"/>
      <c r="D16" s="215"/>
      <c r="E16" s="215"/>
      <c r="F16" s="121"/>
      <c r="G16" s="121"/>
      <c r="H16" s="121"/>
      <c r="I16" s="121"/>
      <c r="J16" s="216"/>
      <c r="L16" s="213"/>
    </row>
    <row r="17" spans="2:12" s="212" customFormat="1" ht="18" customHeight="1">
      <c r="B17" s="217" t="s">
        <v>135</v>
      </c>
      <c r="C17" s="217" t="s">
        <v>154</v>
      </c>
      <c r="D17" s="111" t="s">
        <v>156</v>
      </c>
      <c r="E17" s="120"/>
      <c r="L17" s="213"/>
    </row>
    <row r="18" spans="2:12" s="212" customFormat="1" ht="18" customHeight="1">
      <c r="B18" s="218" t="s">
        <v>73</v>
      </c>
      <c r="C18" s="219">
        <f>SUMPRODUCT(('1.論文等'!$O$12:$O$50="A.研究論文")*('1.論文等'!$B$12:$B$50&lt;&gt;"")*('1.論文等'!$B$12:$B$50&lt;='1.論文等'!$C$2))</f>
        <v>0</v>
      </c>
      <c r="D18" s="233" cm="1">
        <f t="array" ref="D18">SUMPRODUCT(('1.論文等'!$O$12:$O$50="A.研究論文")*('1.論文等'!$B$12:$B$50&gt;'1.論文等'!$E$2)*('1.論文等'!$B$12:$B$50&lt;='1.論文等'!$C$2))</f>
        <v>0</v>
      </c>
      <c r="E18" s="120"/>
      <c r="L18" s="213"/>
    </row>
    <row r="19" spans="2:12" s="212" customFormat="1" ht="18" customHeight="1">
      <c r="B19" s="218" t="s">
        <v>21</v>
      </c>
      <c r="C19" s="219">
        <f>SUMPRODUCT(('1.論文等'!$O$12:$O$50="B.小論文")*('1.論文等'!$B$12:$B$50&lt;&gt;"")*('1.論文等'!$B$12:$B$50&lt;='1.論文等'!$C$2))</f>
        <v>0</v>
      </c>
      <c r="D19" s="233" cm="1">
        <f t="array" ref="D19">SUMPRODUCT(('1.論文等'!$O$12:$O$50="B.小論文")*('1.論文等'!$B$12:$B$50&gt;'1.論文等'!$E$2)*('1.論文等'!$B$12:$B$50&lt;='1.論文等'!$C$2))</f>
        <v>0</v>
      </c>
      <c r="E19" s="120"/>
      <c r="L19" s="213"/>
    </row>
    <row r="20" spans="2:12" s="212" customFormat="1" ht="18" customHeight="1">
      <c r="B20" s="218" t="s">
        <v>250</v>
      </c>
      <c r="C20" s="219">
        <f>SUMPRODUCT(('1.論文等'!$O$12:$O$50="C1.査読付収録論文")*('1.論文等'!$B$12:$B$50&lt;&gt;"")*('1.論文等'!$B$12:$B$50&lt;='1.論文等'!$C$2))</f>
        <v>0</v>
      </c>
      <c r="D20" s="233" cm="1">
        <f t="array" ref="D20">SUMPRODUCT(('1.論文等'!$O$12:$O$50="C1.査読付収録論文")*('1.論文等'!$B$12:$B$50&gt;'1.論文等'!$E$2)*('1.論文等'!$B$12:$B$50&lt;='1.論文等'!$C$2))</f>
        <v>0</v>
      </c>
      <c r="E20" s="120"/>
      <c r="L20" s="213"/>
    </row>
    <row r="21" spans="2:12" s="212" customFormat="1" ht="18" customHeight="1">
      <c r="B21" s="218" t="s">
        <v>249</v>
      </c>
      <c r="C21" s="219">
        <f>SUMPRODUCT(('1.論文等'!$O$12:$O$50="C2.収録論文")*('1.論文等'!$B$12:$B$50&lt;&gt;"")*('1.論文等'!$B$12:$B$50&lt;='1.論文等'!$C$2))</f>
        <v>0</v>
      </c>
      <c r="D21" s="233" cm="1">
        <f t="array" ref="D21">SUMPRODUCT(('1.論文等'!$O$12:$O$50="C2.収録論文")*('1.論文等'!$B$12:$B$50&gt;'1.論文等'!$E$2)*('1.論文等'!$B$12:$B$50&lt;='1.論文等'!$C$2))</f>
        <v>0</v>
      </c>
      <c r="E21" s="120"/>
      <c r="L21" s="213"/>
    </row>
    <row r="22" spans="2:12" s="212" customFormat="1" ht="18" customHeight="1">
      <c r="B22" s="218" t="s">
        <v>50</v>
      </c>
      <c r="C22" s="219">
        <f>SUMPRODUCT(('1.論文等'!$O$12:$O$50="D.機関誌論文")*('1.論文等'!$B$12:$B$50&lt;&gt;"")*('1.論文等'!$B$12:$B$50&lt;='1.論文等'!$C$2))</f>
        <v>0</v>
      </c>
      <c r="D22" s="233" cm="1">
        <f t="array" ref="D22">SUMPRODUCT(('1.論文等'!$O$12:$O$50="D.機関誌論文")*('1.論文等'!$B$12:$B$50&gt;'1.論文等'!$E$2)*('1.論文等'!$B$12:$B$50&lt;='1.論文等'!$C$2))</f>
        <v>0</v>
      </c>
      <c r="E22" s="120"/>
      <c r="L22" s="213"/>
    </row>
    <row r="23" spans="2:12" s="212" customFormat="1" ht="18" customHeight="1">
      <c r="B23" s="218" t="s">
        <v>79</v>
      </c>
      <c r="C23" s="219">
        <f>SUMPRODUCT(('1.論文等'!$O$12:$O$50="E.著書等")*('1.論文等'!$B$12:$B$50&lt;&gt;"")*('1.論文等'!$B$12:$B$50&lt;='1.論文等'!$C$2))</f>
        <v>0</v>
      </c>
      <c r="D23" s="233" cm="1">
        <f t="array" ref="D23">SUMPRODUCT(('1.論文等'!$O$12:$O$50="E.著書等")*('1.論文等'!$B$12:$B$50&gt;'1.論文等'!$E$2)*('1.論文等'!$B$12:$B$50&lt;='1.論文等'!$C$2))</f>
        <v>0</v>
      </c>
      <c r="E23" s="120"/>
      <c r="L23" s="213"/>
    </row>
    <row r="24" spans="2:12" s="212" customFormat="1" ht="18" customHeight="1">
      <c r="B24" s="218" t="s">
        <v>80</v>
      </c>
      <c r="C24" s="219">
        <f>SUMPRODUCT(('1.論文等'!$O$12:$O$50="F.学術解説等")*('1.論文等'!$B$12:$B$50&lt;&gt;"")*('1.論文等'!$B$12:$B$50&lt;='1.論文等'!$C$2))</f>
        <v>0</v>
      </c>
      <c r="D24" s="233" cm="1">
        <f t="array" ref="D24">SUMPRODUCT(('1.論文等'!$O$12:$O$50="F.学術解説等")*('1.論文等'!$B$12:$B$50&gt;'1.論文等'!$E$2)*('1.論文等'!$B$12:$B$50&lt;='1.論文等'!$C$2))</f>
        <v>0</v>
      </c>
      <c r="E24" s="120"/>
      <c r="L24" s="213"/>
    </row>
    <row r="25" spans="2:12" s="212" customFormat="1" ht="18" customHeight="1">
      <c r="B25" s="218" t="s">
        <v>18</v>
      </c>
      <c r="C25" s="219">
        <f>SUMPRODUCT(('1.論文等'!$O$12:$O$50="G.一般口頭発表")*('1.論文等'!$B$12:$B$50&lt;&gt;"")*('1.論文等'!$B$12:$B$50&lt;='1.論文等'!$C$2))</f>
        <v>0</v>
      </c>
      <c r="D25" s="233" cm="1">
        <f t="array" ref="D25">SUMPRODUCT(('1.論文等'!$O$12:$O$50="G.一般口頭発表")*('1.論文等'!$B$12:$B$50&gt;'1.論文等'!$E$2)*('1.論文等'!$B$12:$B$50&lt;='1.論文等'!$C$2))</f>
        <v>0</v>
      </c>
      <c r="E25" s="120"/>
      <c r="L25" s="213"/>
    </row>
    <row r="26" spans="2:12" s="212" customFormat="1" ht="18" customHeight="1">
      <c r="B26" s="218" t="s">
        <v>89</v>
      </c>
      <c r="C26" s="219">
        <f>SUMPRODUCT(('1.論文等'!$O$12:$O$50="H.その他資料")*('1.論文等'!$B$12:$B$50&lt;&gt;"")*('1.論文等'!$B$12:$B$50&lt;='1.論文等'!$C$2))</f>
        <v>0</v>
      </c>
      <c r="D26" s="233" cm="1">
        <f t="array" ref="D26">SUMPRODUCT(('1.論文等'!$O$12:$O$50="H.その他資料")*('1.論文等'!$B$12:$B$50&gt;'1.論文等'!$E$2)*('1.論文等'!$B$12:$B$50&lt;='1.論文等'!$C$2))</f>
        <v>0</v>
      </c>
      <c r="E26" s="120"/>
      <c r="L26" s="213"/>
    </row>
    <row r="27" spans="2:12" ht="18" customHeight="1">
      <c r="B27" s="118" t="s">
        <v>70</v>
      </c>
      <c r="C27" s="128">
        <f>SUMPRODUCT(('2.標準化'!$O$5:$O$30="I.標準化提案")*('2.標準化'!$B$5:$B$30&lt;&gt;"")*('2.標準化'!$B$5:$B$30&lt;='1.論文等'!$C$2))</f>
        <v>0</v>
      </c>
      <c r="D27" s="234" cm="1">
        <f t="array" ref="D27">SUMPRODUCT(('2.標準化'!$O$5:$O$30="I.標準化提案")*('2.標準化'!$B$5:$B$30&gt;'1.論文等'!$E$2)*('2.標準化'!$B$5:$B$30&lt;='1.論文等'!$C$2))</f>
        <v>0</v>
      </c>
      <c r="E27" s="125"/>
      <c r="L27" s="102"/>
    </row>
    <row r="28" spans="2:12" ht="18" customHeight="1">
      <c r="B28" s="118" t="s">
        <v>81</v>
      </c>
      <c r="C28" s="128">
        <f>SUMPRODUCT(('2.標準化'!$O$5:$O$30="J.標準化採択")*('2.標準化'!$B$5:$B$30&lt;&gt;"")*('2.標準化'!$B$5:$B$30&lt;='1.論文等'!$C$2))</f>
        <v>0</v>
      </c>
      <c r="D28" s="234" cm="1">
        <f t="array" ref="D28">SUMPRODUCT(('2.標準化'!$O$5:$O$30="J.標準化採択")*('2.標準化'!$B$5:$B$30&gt;'1.論文等'!$E$2)*('2.標準化'!$B$5:$B$30&lt;='1.論文等'!$C$2))</f>
        <v>0</v>
      </c>
      <c r="E28" s="125"/>
      <c r="L28" s="102"/>
    </row>
    <row r="29" spans="2:12" ht="18" customHeight="1">
      <c r="B29" s="118" t="s">
        <v>15</v>
      </c>
      <c r="C29" s="128">
        <f>SUMPRODUCT(('3.成果発信'!$O$5:$O$30="K.プレスリリース")*('3.成果発信'!$B$5:$B$30&lt;&gt;"")*('3.成果発信'!$B$5:$B$30&lt;='1.論文等'!$C$2))</f>
        <v>0</v>
      </c>
      <c r="D29" s="234" cm="1">
        <f t="array" ref="D29">SUMPRODUCT(('3.成果発信'!$O$5:$O$30="K.プレスリリース")*('3.成果発信'!$B$5:$B$30&gt;'1.論文等'!$E$2)*('3.成果発信'!$B$5:$B$30&lt;='1.論文等'!$C$2))</f>
        <v>0</v>
      </c>
      <c r="E29" s="125"/>
      <c r="L29" s="102"/>
    </row>
    <row r="30" spans="2:12" ht="18" customHeight="1">
      <c r="B30" s="118" t="s">
        <v>16</v>
      </c>
      <c r="C30" s="128">
        <f>SUMPRODUCT(('3.成果発信'!$O$5:$O$30="L.報道")*('3.成果発信'!$B$5:$B$30&lt;&gt;"")*('3.成果発信'!$B$5:$B$30&lt;='1.論文等'!$C$2))</f>
        <v>0</v>
      </c>
      <c r="D30" s="234" cm="1">
        <f t="array" ref="D30">SUMPRODUCT(('3.成果発信'!$O$5:$O$30="L.報道")*('3.成果発信'!$B$5:$B$30&gt;'1.論文等'!$E$2)*('3.成果発信'!$B$5:$B$30&lt;='1.論文等'!$C$2))</f>
        <v>0</v>
      </c>
      <c r="E30" s="125"/>
      <c r="L30" s="102"/>
    </row>
    <row r="31" spans="2:12" ht="18" customHeight="1">
      <c r="B31" s="118" t="s">
        <v>53</v>
      </c>
      <c r="C31" s="128">
        <f>SUMPRODUCT(('3.成果発信'!$O$5:$O$30="M.展示会")*('3.成果発信'!$B$5:$B$30&lt;&gt;"")*('3.成果発信'!$B$5:$B$30&lt;='1.論文等'!$C$2))</f>
        <v>0</v>
      </c>
      <c r="D31" s="234" cm="1">
        <f t="array" ref="D31">SUMPRODUCT(('3.成果発信'!$O$5:$O$30="M.展示会")*('3.成果発信'!$B$5:$B$30&gt;'1.論文等'!$E$2)*('3.成果発信'!$B$5:$B$30&lt;='1.論文等'!$C$2))</f>
        <v>0</v>
      </c>
      <c r="E31" s="125"/>
      <c r="L31" s="102"/>
    </row>
    <row r="32" spans="2:12" ht="18" customHeight="1">
      <c r="B32" s="118" t="s">
        <v>88</v>
      </c>
      <c r="C32" s="128">
        <f>SUMPRODUCT(('4.表彰・受賞'!$O$5:$O$30="N.受賞")*('4.表彰・受賞'!$B$5:$B$30&lt;&gt;"")*('4.表彰・受賞'!$B$5:$B$30&lt;='1.論文等'!$C$2))</f>
        <v>0</v>
      </c>
      <c r="D32" s="234" cm="1">
        <f t="array" ref="D32">SUMPRODUCT(('4.表彰・受賞'!$O$5:$O$30="N.受賞")*('4.表彰・受賞'!$B$5:$B$30&gt;'1.論文等'!$E$2)*('4.表彰・受賞'!$B$5:$B$30&lt;='1.論文等'!$C$2))</f>
        <v>0</v>
      </c>
      <c r="E32" s="125"/>
      <c r="L32" s="102"/>
    </row>
    <row r="33" spans="1:12" ht="18" customHeight="1">
      <c r="B33" s="118" t="s">
        <v>87</v>
      </c>
      <c r="C33" s="128">
        <f>SUMPRODUCT(('4.表彰・受賞'!$O$5:$O$30="O.表彰")*('4.表彰・受賞'!$B$5:$B$30&lt;&gt;"")*('4.表彰・受賞'!$B$5:$B$30&lt;='1.論文等'!$C$2))</f>
        <v>0</v>
      </c>
      <c r="D33" s="234" cm="1">
        <f t="array" ref="D33">SUMPRODUCT(('4.表彰・受賞'!$O$5:$O$30="O.表彰")*('4.表彰・受賞'!$B$5:$B$30&gt;'1.論文等'!$E$2)*('4.表彰・受賞'!$B$5:$B$30&lt;='1.論文等'!$C$2))</f>
        <v>0</v>
      </c>
      <c r="E33" s="125"/>
      <c r="L33" s="102"/>
    </row>
    <row r="34" spans="1:12" ht="18" customHeight="1">
      <c r="B34" s="118" t="s">
        <v>208</v>
      </c>
      <c r="C34" s="128">
        <f>SUMPRODUCT(('4.表彰・受賞'!$O$5:$O$30="P.成果の実施")*('4.表彰・受賞'!$B$5:$B$30&lt;&gt;"")*('4.表彰・受賞'!$B$5:$B$30&lt;='1.論文等'!$C$2))</f>
        <v>0</v>
      </c>
      <c r="D34" s="234" cm="1">
        <f t="array" ref="D34">SUMPRODUCT(('4.表彰・受賞'!$O$5:$O$30="P.成果の実施")*('4.表彰・受賞'!$B$5:$B$30&gt;'1.論文等'!$E$2)*('4.表彰・受賞'!$B$5:$B$30&lt;='1.論文等'!$C$2))</f>
        <v>0</v>
      </c>
      <c r="E34" s="125"/>
      <c r="L34" s="102"/>
    </row>
    <row r="35" spans="1:12" ht="18" customHeight="1">
      <c r="B35" s="118" t="s">
        <v>213</v>
      </c>
      <c r="C35" s="128">
        <f>SUMPRODUCT(('4.表彰・受賞'!$O$5:$O$30="Q.その他")*('4.表彰・受賞'!$B$5:$B$30&lt;&gt;"")*('4.表彰・受賞'!$B$5:$B$30&lt;='1.論文等'!$C$2))</f>
        <v>0</v>
      </c>
      <c r="D35" s="234" cm="1">
        <f t="array" ref="D35">SUMPRODUCT(('4.表彰・受賞'!$O$5:$O$30="Q.その他")*('4.表彰・受賞'!$B$5:$B$30&gt;'1.論文等'!$E$2)*('4.表彰・受賞'!$B$5:$B$30&lt;='1.論文等'!$C$2))</f>
        <v>0</v>
      </c>
      <c r="E35" s="125"/>
      <c r="L35" s="102"/>
    </row>
    <row r="36" spans="1:12">
      <c r="A36" s="107"/>
      <c r="B36" s="109"/>
      <c r="C36" s="116"/>
      <c r="D36" s="116"/>
      <c r="E36" s="116"/>
      <c r="F36" s="109"/>
      <c r="G36" s="109"/>
      <c r="H36" s="109"/>
      <c r="I36" s="109"/>
      <c r="J36" s="117"/>
    </row>
    <row r="37" spans="1:12">
      <c r="B37" s="119"/>
      <c r="C37" s="120"/>
      <c r="D37" s="120"/>
      <c r="E37" s="126"/>
      <c r="F37" s="121"/>
      <c r="G37" s="121"/>
      <c r="H37" s="109"/>
      <c r="I37" s="109"/>
    </row>
  </sheetData>
  <sheetProtection algorithmName="SHA-512" hashValue="YSYh2bfGCW3KiBILyZTHPSnqV7q9xx9SK82k1mbTyqzp4IRJz+iK95K93uUpSSxXoCQZnE0QjEmuoqXrqsnrHA==" saltValue="1BCh27fXG4PP+fr2I6XS5w==" spinCount="100000" sheet="1" selectLockedCells="1"/>
  <phoneticPr fontId="1"/>
  <dataValidations count="3">
    <dataValidation allowBlank="1" showInputMessage="1" sqref="G5:G12" xr:uid="{00000000-0002-0000-0500-000000000000}"/>
    <dataValidation type="date" errorStyle="warning" imeMode="halfAlpha" allowBlank="1" showInputMessage="1" showErrorMessage="1" errorTitle="日付" error="2010/10/31 の形式で入力してください" sqref="B2:B4 B6:B13" xr:uid="{00000000-0002-0000-0500-000001000000}">
      <formula1>36617</formula1>
      <formula2>43921</formula2>
    </dataValidation>
    <dataValidation type="list" allowBlank="1" showInputMessage="1" showErrorMessage="1" sqref="F2:F4 F13" xr:uid="{00000000-0002-0000-0500-000002000000}">
      <formula1>"A.受賞,B.表彰,C.標準化の採択,D.その他"</formula1>
    </dataValidation>
  </dataValidations>
  <pageMargins left="0.59055118110236227" right="0.59055118110236227" top="0.98425196850393704" bottom="0.78740157480314965" header="0.70866141732283472" footer="0.70866141732283472"/>
  <pageSetup paperSize="9" scale="78" fitToHeight="0" pageOrder="overThenDown" orientation="landscape" r:id="rId1"/>
  <headerFooter alignWithMargins="0">
    <oddFooter>&amp;C－&amp;P－</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D2EA9-DB47-4456-ABCF-91424C58064C}">
  <sheetPr>
    <tabColor rgb="FFFF0000"/>
  </sheetPr>
  <dimension ref="A1:B11"/>
  <sheetViews>
    <sheetView workbookViewId="0">
      <selection activeCell="A9" sqref="A9"/>
    </sheetView>
  </sheetViews>
  <sheetFormatPr defaultRowHeight="13.5"/>
  <cols>
    <col min="1" max="1" width="11" customWidth="1"/>
  </cols>
  <sheetData>
    <row r="1" spans="1:2" s="236" customFormat="1" ht="15" customHeight="1">
      <c r="A1" s="235" t="s">
        <v>258</v>
      </c>
    </row>
    <row r="2" spans="1:2" s="236" customFormat="1" ht="15" customHeight="1">
      <c r="A2" s="236" t="s">
        <v>259</v>
      </c>
    </row>
    <row r="3" spans="1:2" s="236" customFormat="1" ht="15" customHeight="1">
      <c r="A3" s="236" t="s">
        <v>332</v>
      </c>
    </row>
    <row r="4" spans="1:2" s="236" customFormat="1" ht="15" customHeight="1">
      <c r="A4" s="236" t="s">
        <v>329</v>
      </c>
    </row>
    <row r="5" spans="1:2" s="236" customFormat="1" ht="15" customHeight="1">
      <c r="A5" s="236" t="s">
        <v>330</v>
      </c>
    </row>
    <row r="6" spans="1:2" s="236" customFormat="1" ht="15" customHeight="1">
      <c r="A6" s="236" t="s">
        <v>260</v>
      </c>
    </row>
    <row r="7" spans="1:2" s="236" customFormat="1" ht="15" customHeight="1">
      <c r="A7" s="236" t="s">
        <v>331</v>
      </c>
    </row>
    <row r="8" spans="1:2" s="236" customFormat="1" ht="15" customHeight="1">
      <c r="A8" s="236" t="s">
        <v>335</v>
      </c>
    </row>
    <row r="9" spans="1:2" ht="15" customHeight="1">
      <c r="B9" s="189"/>
    </row>
    <row r="10" spans="1:2" ht="15" customHeight="1"/>
    <row r="11" spans="1:2" ht="15" customHeight="1"/>
  </sheetData>
  <protectedRanges>
    <protectedRange sqref="A1" name="範囲1_1"/>
  </protectedRanges>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rgb="FFFFFF00"/>
    <pageSetUpPr fitToPage="1"/>
  </sheetPr>
  <dimension ref="A1:T174"/>
  <sheetViews>
    <sheetView zoomScaleNormal="100" zoomScaleSheetLayoutView="90" workbookViewId="0">
      <selection activeCell="A2" sqref="A2"/>
    </sheetView>
  </sheetViews>
  <sheetFormatPr defaultColWidth="9" defaultRowHeight="11.25"/>
  <cols>
    <col min="1" max="1" width="6.375" style="70" customWidth="1"/>
    <col min="2" max="2" width="16" style="70" customWidth="1"/>
    <col min="3" max="3" width="33.75" style="89" customWidth="1"/>
    <col min="4" max="4" width="12.25" style="89" customWidth="1"/>
    <col min="5" max="5" width="10.125" style="89" customWidth="1"/>
    <col min="6" max="6" width="10.5" style="89" bestFit="1" customWidth="1"/>
    <col min="7" max="7" width="13" style="89" customWidth="1"/>
    <col min="8" max="8" width="15.125" style="70" customWidth="1"/>
    <col min="9" max="9" width="26.625" style="70" customWidth="1"/>
    <col min="10" max="10" width="19.625" style="70" customWidth="1"/>
    <col min="11" max="11" width="34.625" style="70" customWidth="1"/>
    <col min="12" max="12" width="26.625" style="70" customWidth="1"/>
    <col min="13" max="13" width="8.125" style="70" customWidth="1"/>
    <col min="14" max="16384" width="9" style="70"/>
  </cols>
  <sheetData>
    <row r="1" spans="1:13" ht="18.75" customHeight="1">
      <c r="A1" s="360" t="str">
        <f>'1.論文等'!A1</f>
        <v>（革新）様式2-6 (2025-2)</v>
      </c>
      <c r="B1" s="360"/>
      <c r="C1" s="354" t="s">
        <v>336</v>
      </c>
      <c r="D1" s="354"/>
      <c r="E1" s="354"/>
      <c r="F1" s="354"/>
      <c r="G1" s="354"/>
      <c r="H1" s="354"/>
      <c r="I1" s="354"/>
      <c r="J1" s="354"/>
      <c r="K1" s="354"/>
      <c r="L1" s="149"/>
      <c r="M1" s="92"/>
    </row>
    <row r="2" spans="1:13">
      <c r="A2" s="237"/>
      <c r="B2" s="238" t="s">
        <v>178</v>
      </c>
      <c r="C2" s="239">
        <v>44834</v>
      </c>
      <c r="D2" s="240">
        <f>IF(MONTH(C2)&lt;6,YEAR(C2)-1,YEAR(C2))</f>
        <v>2022</v>
      </c>
      <c r="E2" s="241">
        <f>DATEVALUE(TEXT($D$2,"0")&amp;"/3/31")</f>
        <v>44651</v>
      </c>
      <c r="F2" s="242"/>
      <c r="G2" s="242"/>
      <c r="H2" s="237"/>
      <c r="I2" s="237"/>
      <c r="J2" s="238"/>
      <c r="K2" s="243"/>
      <c r="L2" s="243"/>
      <c r="M2" s="93"/>
    </row>
    <row r="3" spans="1:13" ht="13.5">
      <c r="A3" s="237"/>
      <c r="B3" s="244" t="s">
        <v>248</v>
      </c>
      <c r="C3" s="245" t="s">
        <v>100</v>
      </c>
      <c r="D3" s="245"/>
      <c r="E3" s="245"/>
      <c r="F3" s="245"/>
      <c r="G3" s="245"/>
      <c r="H3" s="246"/>
      <c r="I3" s="246"/>
      <c r="J3" s="243"/>
      <c r="K3" s="243"/>
      <c r="L3" s="243"/>
      <c r="M3" s="92"/>
    </row>
    <row r="4" spans="1:13" ht="13.5">
      <c r="A4" s="237"/>
      <c r="B4" s="238" t="s">
        <v>98</v>
      </c>
      <c r="C4" s="247" t="s">
        <v>99</v>
      </c>
      <c r="D4" s="247"/>
      <c r="E4" s="248"/>
      <c r="F4" s="248"/>
      <c r="G4" s="248"/>
      <c r="H4" s="249"/>
      <c r="I4" s="249"/>
      <c r="J4" s="243"/>
      <c r="K4" s="243"/>
      <c r="L4" s="243"/>
    </row>
    <row r="5" spans="1:13" ht="13.5">
      <c r="A5" s="237"/>
      <c r="B5" s="238" t="s">
        <v>261</v>
      </c>
      <c r="C5" s="250" t="s">
        <v>262</v>
      </c>
      <c r="D5" s="251"/>
      <c r="E5" s="251"/>
      <c r="F5" s="247"/>
      <c r="G5" s="247"/>
      <c r="H5" s="249"/>
      <c r="I5" s="249"/>
      <c r="J5" s="243"/>
      <c r="K5" s="243"/>
      <c r="L5" s="243"/>
    </row>
    <row r="6" spans="1:13" ht="13.5">
      <c r="A6" s="237"/>
      <c r="B6" s="238" t="s">
        <v>146</v>
      </c>
      <c r="C6" s="252" t="s">
        <v>223</v>
      </c>
      <c r="D6" s="243"/>
      <c r="E6" s="243"/>
      <c r="F6" s="243"/>
      <c r="G6" s="243"/>
      <c r="H6" s="253"/>
      <c r="I6" s="253"/>
      <c r="J6" s="237"/>
      <c r="K6" s="237"/>
      <c r="L6" s="237"/>
    </row>
    <row r="7" spans="1:13" ht="13.5">
      <c r="A7" s="237"/>
      <c r="B7" s="243"/>
      <c r="C7" s="243"/>
      <c r="D7" s="243"/>
      <c r="E7" s="253"/>
      <c r="F7" s="253"/>
      <c r="G7" s="253"/>
      <c r="H7" s="253"/>
      <c r="I7" s="253"/>
      <c r="J7" s="237"/>
      <c r="K7" s="237"/>
      <c r="L7" s="237"/>
    </row>
    <row r="8" spans="1:13">
      <c r="A8" s="237"/>
      <c r="B8" s="237"/>
      <c r="C8" s="242"/>
      <c r="D8" s="242"/>
      <c r="E8" s="242"/>
      <c r="F8" s="242"/>
      <c r="G8" s="242"/>
      <c r="H8" s="237"/>
      <c r="I8" s="237"/>
      <c r="J8" s="237"/>
      <c r="K8" s="237"/>
      <c r="L8" s="237"/>
    </row>
    <row r="9" spans="1:13">
      <c r="A9" s="254" t="s">
        <v>263</v>
      </c>
      <c r="B9" s="237"/>
      <c r="C9" s="242"/>
      <c r="D9" s="242"/>
      <c r="E9" s="242"/>
      <c r="F9" s="242"/>
      <c r="G9" s="242"/>
      <c r="H9" s="237"/>
      <c r="I9" s="237"/>
      <c r="J9" s="237"/>
      <c r="K9" s="237"/>
      <c r="L9" s="237"/>
    </row>
    <row r="10" spans="1:13" ht="15" customHeight="1" thickBot="1">
      <c r="A10" s="254"/>
      <c r="B10" s="237"/>
      <c r="C10" s="242"/>
      <c r="D10" s="242"/>
      <c r="E10" s="255"/>
      <c r="F10" s="255"/>
      <c r="G10" s="255"/>
      <c r="H10" s="237"/>
      <c r="I10" s="237"/>
      <c r="J10" s="237"/>
      <c r="K10" s="237"/>
      <c r="L10" s="237"/>
    </row>
    <row r="11" spans="1:13" ht="15" customHeight="1" thickBot="1">
      <c r="A11" s="254"/>
      <c r="B11" s="237"/>
      <c r="C11" s="242"/>
      <c r="D11" s="242"/>
      <c r="E11" s="357" t="s">
        <v>224</v>
      </c>
      <c r="F11" s="358"/>
      <c r="G11" s="359"/>
      <c r="H11" s="237"/>
      <c r="I11" s="237"/>
      <c r="J11" s="237"/>
      <c r="K11" s="237"/>
      <c r="L11" s="237"/>
    </row>
    <row r="12" spans="1:13" s="90" customFormat="1" ht="22.5" customHeight="1" thickBot="1">
      <c r="A12" s="256" t="s">
        <v>0</v>
      </c>
      <c r="B12" s="257" t="s">
        <v>2</v>
      </c>
      <c r="C12" s="257" t="s">
        <v>1</v>
      </c>
      <c r="D12" s="258" t="s">
        <v>122</v>
      </c>
      <c r="E12" s="258" t="s">
        <v>145</v>
      </c>
      <c r="F12" s="258" t="s">
        <v>134</v>
      </c>
      <c r="G12" s="258" t="s">
        <v>162</v>
      </c>
      <c r="H12" s="257" t="s">
        <v>135</v>
      </c>
      <c r="I12" s="257" t="s">
        <v>3</v>
      </c>
      <c r="J12" s="257" t="s">
        <v>153</v>
      </c>
      <c r="K12" s="258" t="s">
        <v>193</v>
      </c>
      <c r="L12" s="259" t="s">
        <v>184</v>
      </c>
    </row>
    <row r="13" spans="1:13" s="89" customFormat="1" ht="12.75" customHeight="1" thickTop="1">
      <c r="A13" s="260">
        <v>1</v>
      </c>
      <c r="B13" s="261">
        <v>43962</v>
      </c>
      <c r="C13" s="262" t="s">
        <v>17</v>
      </c>
      <c r="D13" s="263" t="s">
        <v>124</v>
      </c>
      <c r="E13" s="264"/>
      <c r="F13" s="264" t="s">
        <v>167</v>
      </c>
      <c r="G13" s="264" t="s">
        <v>167</v>
      </c>
      <c r="H13" s="265" t="s">
        <v>236</v>
      </c>
      <c r="I13" s="265" t="s">
        <v>101</v>
      </c>
      <c r="J13" s="265" t="s">
        <v>102</v>
      </c>
      <c r="K13" s="266" t="s">
        <v>19</v>
      </c>
      <c r="L13" s="267"/>
    </row>
    <row r="14" spans="1:13" s="89" customFormat="1" ht="39" customHeight="1">
      <c r="A14" s="268">
        <v>2</v>
      </c>
      <c r="B14" s="269">
        <v>44042</v>
      </c>
      <c r="C14" s="270" t="s">
        <v>20</v>
      </c>
      <c r="D14" s="271" t="s">
        <v>231</v>
      </c>
      <c r="E14" s="264" t="s">
        <v>167</v>
      </c>
      <c r="F14" s="264" t="s">
        <v>167</v>
      </c>
      <c r="G14" s="264"/>
      <c r="H14" s="272" t="s">
        <v>21</v>
      </c>
      <c r="I14" s="272" t="s">
        <v>32</v>
      </c>
      <c r="J14" s="272"/>
      <c r="K14" s="271" t="s">
        <v>190</v>
      </c>
      <c r="L14" s="273" t="s">
        <v>198</v>
      </c>
    </row>
    <row r="15" spans="1:13" s="89" customFormat="1" ht="19.5" customHeight="1">
      <c r="A15" s="268">
        <v>3</v>
      </c>
      <c r="B15" s="269">
        <v>44058</v>
      </c>
      <c r="C15" s="270" t="s">
        <v>23</v>
      </c>
      <c r="D15" s="271" t="s">
        <v>126</v>
      </c>
      <c r="E15" s="264"/>
      <c r="F15" s="264"/>
      <c r="G15" s="264" t="s">
        <v>167</v>
      </c>
      <c r="H15" s="272" t="s">
        <v>235</v>
      </c>
      <c r="I15" s="272" t="s">
        <v>103</v>
      </c>
      <c r="J15" s="272" t="s">
        <v>183</v>
      </c>
      <c r="K15" s="271" t="s">
        <v>197</v>
      </c>
      <c r="L15" s="273"/>
    </row>
    <row r="16" spans="1:13" s="89" customFormat="1" ht="22.5">
      <c r="A16" s="268">
        <v>4</v>
      </c>
      <c r="B16" s="269">
        <v>44454</v>
      </c>
      <c r="C16" s="270" t="s">
        <v>174</v>
      </c>
      <c r="D16" s="271" t="s">
        <v>125</v>
      </c>
      <c r="E16" s="264" t="s">
        <v>167</v>
      </c>
      <c r="F16" s="264" t="s">
        <v>167</v>
      </c>
      <c r="G16" s="264"/>
      <c r="H16" s="272" t="s">
        <v>22</v>
      </c>
      <c r="I16" s="272" t="s">
        <v>104</v>
      </c>
      <c r="J16" s="272"/>
      <c r="K16" s="271" t="s">
        <v>191</v>
      </c>
      <c r="L16" s="273"/>
    </row>
    <row r="17" spans="1:15" s="89" customFormat="1" ht="19.5" customHeight="1">
      <c r="A17" s="268">
        <v>5</v>
      </c>
      <c r="B17" s="269">
        <v>44517</v>
      </c>
      <c r="C17" s="270" t="s">
        <v>33</v>
      </c>
      <c r="D17" s="271" t="s">
        <v>121</v>
      </c>
      <c r="E17" s="264" t="s">
        <v>167</v>
      </c>
      <c r="F17" s="264"/>
      <c r="G17" s="264"/>
      <c r="H17" s="272" t="s">
        <v>50</v>
      </c>
      <c r="I17" s="272" t="s">
        <v>264</v>
      </c>
      <c r="J17" s="272"/>
      <c r="K17" s="271" t="s">
        <v>265</v>
      </c>
      <c r="L17" s="273"/>
    </row>
    <row r="18" spans="1:15" s="89" customFormat="1" ht="33.75">
      <c r="A18" s="268">
        <v>6</v>
      </c>
      <c r="B18" s="269">
        <v>44571</v>
      </c>
      <c r="C18" s="270" t="s">
        <v>49</v>
      </c>
      <c r="D18" s="271"/>
      <c r="E18" s="264"/>
      <c r="F18" s="264"/>
      <c r="G18" s="264" t="s">
        <v>167</v>
      </c>
      <c r="H18" s="272" t="s">
        <v>48</v>
      </c>
      <c r="I18" s="272" t="s">
        <v>266</v>
      </c>
      <c r="J18" s="272"/>
      <c r="K18" s="271" t="s">
        <v>128</v>
      </c>
      <c r="L18" s="273"/>
    </row>
    <row r="19" spans="1:15" s="89" customFormat="1" ht="19.5" customHeight="1">
      <c r="A19" s="268">
        <v>7</v>
      </c>
      <c r="B19" s="269">
        <v>44683</v>
      </c>
      <c r="C19" s="270" t="s">
        <v>105</v>
      </c>
      <c r="D19" s="271" t="s">
        <v>120</v>
      </c>
      <c r="E19" s="264" t="s">
        <v>167</v>
      </c>
      <c r="F19" s="264"/>
      <c r="G19" s="264" t="s">
        <v>167</v>
      </c>
      <c r="H19" s="272" t="s">
        <v>18</v>
      </c>
      <c r="I19" s="272" t="s">
        <v>71</v>
      </c>
      <c r="J19" s="272" t="s">
        <v>72</v>
      </c>
      <c r="K19" s="271" t="s">
        <v>192</v>
      </c>
      <c r="L19" s="273"/>
    </row>
    <row r="20" spans="1:15" s="89" customFormat="1" ht="19.5" customHeight="1">
      <c r="A20" s="268">
        <v>8</v>
      </c>
      <c r="B20" s="269"/>
      <c r="C20" s="270"/>
      <c r="D20" s="271"/>
      <c r="E20" s="264"/>
      <c r="F20" s="264"/>
      <c r="G20" s="264"/>
      <c r="H20" s="272"/>
      <c r="I20" s="272"/>
      <c r="J20" s="272"/>
      <c r="K20" s="271"/>
      <c r="L20" s="274"/>
    </row>
    <row r="21" spans="1:15" s="89" customFormat="1">
      <c r="A21" s="268">
        <v>9</v>
      </c>
      <c r="B21" s="269"/>
      <c r="C21" s="272"/>
      <c r="D21" s="271"/>
      <c r="E21" s="264"/>
      <c r="F21" s="264"/>
      <c r="G21" s="264"/>
      <c r="H21" s="272"/>
      <c r="I21" s="272"/>
      <c r="J21" s="272"/>
      <c r="K21" s="271"/>
      <c r="L21" s="273"/>
    </row>
    <row r="22" spans="1:15" s="89" customFormat="1">
      <c r="A22" s="268">
        <v>10</v>
      </c>
      <c r="B22" s="269"/>
      <c r="C22" s="275"/>
      <c r="D22" s="276"/>
      <c r="E22" s="264"/>
      <c r="F22" s="264"/>
      <c r="G22" s="264"/>
      <c r="H22" s="272"/>
      <c r="I22" s="275"/>
      <c r="J22" s="275"/>
      <c r="K22" s="276"/>
      <c r="L22" s="277"/>
    </row>
    <row r="23" spans="1:15" s="89" customFormat="1" ht="12" thickBot="1">
      <c r="A23" s="278">
        <v>11</v>
      </c>
      <c r="B23" s="279"/>
      <c r="C23" s="280"/>
      <c r="D23" s="281"/>
      <c r="E23" s="282"/>
      <c r="F23" s="282"/>
      <c r="G23" s="282"/>
      <c r="H23" s="280"/>
      <c r="I23" s="280"/>
      <c r="J23" s="280"/>
      <c r="K23" s="281"/>
      <c r="L23" s="283"/>
      <c r="O23" s="88"/>
    </row>
    <row r="24" spans="1:15" s="89" customFormat="1">
      <c r="A24" s="242"/>
      <c r="B24" s="242"/>
      <c r="C24" s="242"/>
      <c r="D24" s="242"/>
      <c r="E24" s="242"/>
      <c r="F24" s="242"/>
      <c r="G24" s="242"/>
      <c r="H24" s="242"/>
      <c r="I24" s="242"/>
      <c r="J24" s="242"/>
      <c r="K24" s="242"/>
      <c r="L24" s="242"/>
      <c r="O24" s="88"/>
    </row>
    <row r="25" spans="1:15" ht="12" thickBot="1">
      <c r="A25" s="254" t="s">
        <v>11</v>
      </c>
      <c r="B25" s="237"/>
      <c r="C25" s="237"/>
      <c r="D25" s="237"/>
      <c r="E25" s="237"/>
      <c r="F25" s="237"/>
      <c r="G25" s="237"/>
      <c r="H25" s="237"/>
      <c r="I25" s="237"/>
      <c r="J25" s="237"/>
      <c r="K25" s="237"/>
      <c r="L25" s="237"/>
      <c r="O25" s="91"/>
    </row>
    <row r="26" spans="1:15" ht="15" customHeight="1" thickBot="1">
      <c r="A26" s="254"/>
      <c r="B26" s="237"/>
      <c r="C26" s="242"/>
      <c r="D26" s="242"/>
      <c r="E26" s="357" t="s">
        <v>224</v>
      </c>
      <c r="F26" s="358"/>
      <c r="G26" s="359"/>
      <c r="H26" s="237"/>
      <c r="I26" s="237"/>
      <c r="J26" s="237"/>
      <c r="K26" s="237"/>
      <c r="L26" s="237"/>
    </row>
    <row r="27" spans="1:15" s="90" customFormat="1" ht="24.75" customHeight="1" thickBot="1">
      <c r="A27" s="256" t="s">
        <v>0</v>
      </c>
      <c r="B27" s="257" t="s">
        <v>5</v>
      </c>
      <c r="C27" s="257" t="s">
        <v>9</v>
      </c>
      <c r="D27" s="284"/>
      <c r="E27" s="258" t="str">
        <f>$E$12</f>
        <v>□大</v>
      </c>
      <c r="F27" s="258" t="str">
        <f>$F$12</f>
        <v>AAA</v>
      </c>
      <c r="G27" s="258" t="str">
        <f>$G$12</f>
        <v>△△（株）</v>
      </c>
      <c r="H27" s="257" t="s">
        <v>135</v>
      </c>
      <c r="I27" s="257" t="s">
        <v>267</v>
      </c>
      <c r="J27" s="257" t="s">
        <v>268</v>
      </c>
      <c r="K27" s="258" t="s">
        <v>194</v>
      </c>
      <c r="L27" s="259" t="s">
        <v>186</v>
      </c>
    </row>
    <row r="28" spans="1:15" s="89" customFormat="1" ht="23.25" thickTop="1">
      <c r="A28" s="260">
        <v>1</v>
      </c>
      <c r="B28" s="261">
        <v>44078</v>
      </c>
      <c r="C28" s="262" t="s">
        <v>51</v>
      </c>
      <c r="D28" s="285"/>
      <c r="E28" s="264"/>
      <c r="F28" s="264"/>
      <c r="G28" s="264" t="s">
        <v>167</v>
      </c>
      <c r="H28" s="286" t="s">
        <v>14</v>
      </c>
      <c r="I28" s="265" t="s">
        <v>269</v>
      </c>
      <c r="J28" s="265" t="s">
        <v>270</v>
      </c>
      <c r="K28" s="266" t="s">
        <v>195</v>
      </c>
      <c r="L28" s="267"/>
    </row>
    <row r="29" spans="1:15" s="89" customFormat="1" ht="19.5" customHeight="1">
      <c r="A29" s="268">
        <v>2</v>
      </c>
      <c r="B29" s="269">
        <v>44316</v>
      </c>
      <c r="C29" s="270" t="s">
        <v>271</v>
      </c>
      <c r="D29" s="287"/>
      <c r="E29" s="264"/>
      <c r="F29" s="264" t="s">
        <v>167</v>
      </c>
      <c r="G29" s="264"/>
      <c r="H29" s="286" t="s">
        <v>43</v>
      </c>
      <c r="I29" s="272" t="s">
        <v>272</v>
      </c>
      <c r="J29" s="272" t="s">
        <v>273</v>
      </c>
      <c r="K29" s="271" t="s">
        <v>44</v>
      </c>
      <c r="L29" s="273" t="s">
        <v>199</v>
      </c>
    </row>
    <row r="30" spans="1:15" s="89" customFormat="1">
      <c r="A30" s="268">
        <v>3</v>
      </c>
      <c r="B30" s="269">
        <v>44581</v>
      </c>
      <c r="C30" s="272" t="s">
        <v>274</v>
      </c>
      <c r="D30" s="287"/>
      <c r="E30" s="264"/>
      <c r="F30" s="264"/>
      <c r="G30" s="264"/>
      <c r="H30" s="286" t="s">
        <v>14</v>
      </c>
      <c r="I30" s="272" t="s">
        <v>275</v>
      </c>
      <c r="J30" s="272" t="s">
        <v>276</v>
      </c>
      <c r="K30" s="271" t="s">
        <v>277</v>
      </c>
      <c r="L30" s="273"/>
    </row>
    <row r="31" spans="1:15" s="89" customFormat="1">
      <c r="A31" s="288">
        <v>4</v>
      </c>
      <c r="B31" s="289">
        <v>44673</v>
      </c>
      <c r="C31" s="275" t="s">
        <v>278</v>
      </c>
      <c r="D31" s="290"/>
      <c r="E31" s="291"/>
      <c r="F31" s="291"/>
      <c r="G31" s="291"/>
      <c r="H31" s="292" t="s">
        <v>43</v>
      </c>
      <c r="I31" s="272" t="s">
        <v>279</v>
      </c>
      <c r="J31" s="272" t="s">
        <v>276</v>
      </c>
      <c r="K31" s="271" t="s">
        <v>280</v>
      </c>
      <c r="L31" s="277"/>
    </row>
    <row r="32" spans="1:15" s="89" customFormat="1" ht="12" thickBot="1">
      <c r="A32" s="278"/>
      <c r="B32" s="279"/>
      <c r="C32" s="280"/>
      <c r="D32" s="293"/>
      <c r="E32" s="282"/>
      <c r="F32" s="282"/>
      <c r="G32" s="282"/>
      <c r="H32" s="280"/>
      <c r="I32" s="280"/>
      <c r="J32" s="280"/>
      <c r="K32" s="281"/>
      <c r="L32" s="283"/>
      <c r="O32" s="88"/>
    </row>
    <row r="33" spans="1:15" s="89" customFormat="1">
      <c r="A33" s="242"/>
      <c r="B33" s="242"/>
      <c r="C33" s="242"/>
      <c r="D33" s="242"/>
      <c r="E33" s="242"/>
      <c r="F33" s="242"/>
      <c r="G33" s="242"/>
      <c r="H33" s="242"/>
      <c r="I33" s="242"/>
      <c r="J33" s="242"/>
      <c r="K33" s="242"/>
      <c r="L33" s="242"/>
    </row>
    <row r="34" spans="1:15" ht="12" thickBot="1">
      <c r="A34" s="254" t="s">
        <v>84</v>
      </c>
      <c r="B34" s="237"/>
      <c r="C34" s="237"/>
      <c r="D34" s="237"/>
      <c r="E34" s="237"/>
      <c r="F34" s="237"/>
      <c r="G34" s="237"/>
      <c r="H34" s="237"/>
      <c r="I34" s="237"/>
      <c r="J34" s="237"/>
      <c r="K34" s="237"/>
      <c r="L34" s="237"/>
    </row>
    <row r="35" spans="1:15" ht="15" customHeight="1" thickBot="1">
      <c r="A35" s="254"/>
      <c r="B35" s="237"/>
      <c r="C35" s="242"/>
      <c r="D35" s="242"/>
      <c r="E35" s="357" t="s">
        <v>224</v>
      </c>
      <c r="F35" s="358"/>
      <c r="G35" s="359"/>
      <c r="H35" s="237"/>
      <c r="I35" s="237"/>
      <c r="J35" s="237"/>
      <c r="K35" s="237"/>
      <c r="L35" s="237"/>
    </row>
    <row r="36" spans="1:15" s="90" customFormat="1" ht="21.75" customHeight="1" thickBot="1">
      <c r="A36" s="256" t="s">
        <v>0</v>
      </c>
      <c r="B36" s="257" t="s">
        <v>5</v>
      </c>
      <c r="C36" s="257" t="s">
        <v>7</v>
      </c>
      <c r="D36" s="284"/>
      <c r="E36" s="258" t="str">
        <f>$E$12</f>
        <v>□大</v>
      </c>
      <c r="F36" s="258" t="str">
        <f>$F$12</f>
        <v>AAA</v>
      </c>
      <c r="G36" s="258" t="str">
        <f>$G$12</f>
        <v>△△（株）</v>
      </c>
      <c r="H36" s="257" t="s">
        <v>135</v>
      </c>
      <c r="I36" s="257" t="s">
        <v>8</v>
      </c>
      <c r="J36" s="257" t="s">
        <v>169</v>
      </c>
      <c r="K36" s="258" t="s">
        <v>106</v>
      </c>
      <c r="L36" s="259" t="s">
        <v>188</v>
      </c>
    </row>
    <row r="37" spans="1:15" s="89" customFormat="1" ht="19.5" customHeight="1" thickTop="1">
      <c r="A37" s="260">
        <v>1</v>
      </c>
      <c r="B37" s="269">
        <v>44014</v>
      </c>
      <c r="C37" s="270" t="s">
        <v>66</v>
      </c>
      <c r="D37" s="294"/>
      <c r="E37" s="264"/>
      <c r="F37" s="264" t="s">
        <v>167</v>
      </c>
      <c r="G37" s="264"/>
      <c r="H37" s="286" t="s">
        <v>15</v>
      </c>
      <c r="I37" s="272" t="s">
        <v>68</v>
      </c>
      <c r="J37" s="272"/>
      <c r="K37" s="271"/>
      <c r="L37" s="273"/>
    </row>
    <row r="38" spans="1:15" s="89" customFormat="1" ht="19.5" customHeight="1">
      <c r="A38" s="268">
        <v>2</v>
      </c>
      <c r="B38" s="269">
        <v>44015</v>
      </c>
      <c r="C38" s="270" t="s">
        <v>66</v>
      </c>
      <c r="D38" s="287"/>
      <c r="E38" s="264"/>
      <c r="F38" s="264" t="s">
        <v>167</v>
      </c>
      <c r="G38" s="264"/>
      <c r="H38" s="286" t="s">
        <v>16</v>
      </c>
      <c r="I38" s="272" t="s">
        <v>107</v>
      </c>
      <c r="J38" s="272" t="s">
        <v>108</v>
      </c>
      <c r="K38" s="271"/>
      <c r="L38" s="273"/>
    </row>
    <row r="39" spans="1:15" s="89" customFormat="1" ht="25.5" customHeight="1">
      <c r="A39" s="268">
        <v>3</v>
      </c>
      <c r="B39" s="269">
        <v>44415</v>
      </c>
      <c r="C39" s="270" t="s">
        <v>69</v>
      </c>
      <c r="D39" s="287"/>
      <c r="E39" s="264" t="s">
        <v>167</v>
      </c>
      <c r="F39" s="264"/>
      <c r="G39" s="264"/>
      <c r="H39" s="286" t="s">
        <v>16</v>
      </c>
      <c r="I39" s="272" t="s">
        <v>109</v>
      </c>
      <c r="J39" s="272" t="s">
        <v>110</v>
      </c>
      <c r="K39" s="271" t="s">
        <v>196</v>
      </c>
      <c r="L39" s="273"/>
    </row>
    <row r="40" spans="1:15" s="89" customFormat="1" ht="25.5" customHeight="1">
      <c r="A40" s="268">
        <v>4</v>
      </c>
      <c r="B40" s="269">
        <v>44483</v>
      </c>
      <c r="C40" s="270" t="s">
        <v>67</v>
      </c>
      <c r="D40" s="287"/>
      <c r="E40" s="264" t="s">
        <v>167</v>
      </c>
      <c r="F40" s="264" t="s">
        <v>167</v>
      </c>
      <c r="G40" s="264" t="s">
        <v>167</v>
      </c>
      <c r="H40" s="286" t="s">
        <v>15</v>
      </c>
      <c r="I40" s="272" t="s">
        <v>111</v>
      </c>
      <c r="J40" s="272"/>
      <c r="K40" s="271" t="s">
        <v>281</v>
      </c>
      <c r="L40" s="295" t="s">
        <v>200</v>
      </c>
    </row>
    <row r="41" spans="1:15" s="89" customFormat="1" ht="22.5" customHeight="1">
      <c r="A41" s="268">
        <v>5</v>
      </c>
      <c r="B41" s="289">
        <v>44578</v>
      </c>
      <c r="C41" s="296" t="s">
        <v>27</v>
      </c>
      <c r="D41" s="290"/>
      <c r="E41" s="264" t="s">
        <v>167</v>
      </c>
      <c r="F41" s="264" t="s">
        <v>167</v>
      </c>
      <c r="G41" s="264" t="s">
        <v>167</v>
      </c>
      <c r="H41" s="272" t="s">
        <v>52</v>
      </c>
      <c r="I41" s="275" t="s">
        <v>112</v>
      </c>
      <c r="J41" s="275" t="s">
        <v>170</v>
      </c>
      <c r="K41" s="276" t="s">
        <v>113</v>
      </c>
      <c r="L41" s="277"/>
    </row>
    <row r="42" spans="1:15" s="89" customFormat="1" ht="22.5" customHeight="1">
      <c r="A42" s="288">
        <v>6</v>
      </c>
      <c r="B42" s="289">
        <v>44681</v>
      </c>
      <c r="C42" s="296" t="s">
        <v>85</v>
      </c>
      <c r="D42" s="290"/>
      <c r="E42" s="264"/>
      <c r="F42" s="264" t="s">
        <v>167</v>
      </c>
      <c r="G42" s="264"/>
      <c r="H42" s="275" t="s">
        <v>52</v>
      </c>
      <c r="I42" s="275" t="s">
        <v>171</v>
      </c>
      <c r="J42" s="275" t="s">
        <v>172</v>
      </c>
      <c r="K42" s="276" t="s">
        <v>86</v>
      </c>
      <c r="L42" s="277"/>
    </row>
    <row r="43" spans="1:15" s="89" customFormat="1" ht="12" thickBot="1">
      <c r="A43" s="278">
        <v>7</v>
      </c>
      <c r="B43" s="279"/>
      <c r="C43" s="280"/>
      <c r="D43" s="297"/>
      <c r="E43" s="282"/>
      <c r="F43" s="282"/>
      <c r="G43" s="282"/>
      <c r="H43" s="280"/>
      <c r="I43" s="280"/>
      <c r="J43" s="280"/>
      <c r="K43" s="281"/>
      <c r="L43" s="283"/>
      <c r="O43" s="88"/>
    </row>
    <row r="44" spans="1:15" s="89" customFormat="1">
      <c r="A44" s="242"/>
      <c r="B44" s="242"/>
      <c r="C44" s="242"/>
      <c r="D44" s="242"/>
      <c r="E44" s="242"/>
      <c r="F44" s="242"/>
      <c r="G44" s="242"/>
      <c r="H44" s="242"/>
      <c r="I44" s="242"/>
      <c r="J44" s="242"/>
      <c r="K44" s="242"/>
      <c r="L44" s="242"/>
    </row>
    <row r="45" spans="1:15" ht="12" thickBot="1">
      <c r="A45" s="254" t="s">
        <v>212</v>
      </c>
      <c r="B45" s="237"/>
      <c r="C45" s="237"/>
      <c r="D45" s="237"/>
      <c r="E45" s="237"/>
      <c r="F45" s="237"/>
      <c r="G45" s="237"/>
      <c r="H45" s="237"/>
      <c r="I45" s="243"/>
      <c r="J45" s="237"/>
      <c r="K45" s="237"/>
      <c r="L45" s="243"/>
      <c r="O45" s="91"/>
    </row>
    <row r="46" spans="1:15" ht="17.25" customHeight="1" thickBot="1">
      <c r="A46" s="254"/>
      <c r="B46" s="237"/>
      <c r="C46" s="242"/>
      <c r="D46" s="242"/>
      <c r="E46" s="357" t="s">
        <v>224</v>
      </c>
      <c r="F46" s="358"/>
      <c r="G46" s="359"/>
      <c r="H46" s="237"/>
      <c r="I46" s="237"/>
      <c r="J46" s="237"/>
      <c r="K46" s="237"/>
      <c r="L46" s="237"/>
    </row>
    <row r="47" spans="1:15" s="90" customFormat="1" ht="22.5" customHeight="1" thickBot="1">
      <c r="A47" s="256" t="s">
        <v>0</v>
      </c>
      <c r="B47" s="257" t="s">
        <v>5</v>
      </c>
      <c r="C47" s="257" t="s">
        <v>216</v>
      </c>
      <c r="D47" s="258" t="s">
        <v>123</v>
      </c>
      <c r="E47" s="258" t="str">
        <f>$E$12</f>
        <v>□大</v>
      </c>
      <c r="F47" s="258" t="str">
        <f>$F$12</f>
        <v>AAA</v>
      </c>
      <c r="G47" s="258" t="str">
        <f>$G$12</f>
        <v>△△（株）</v>
      </c>
      <c r="H47" s="257" t="s">
        <v>135</v>
      </c>
      <c r="I47" s="257" t="s">
        <v>4</v>
      </c>
      <c r="J47" s="257" t="s">
        <v>26</v>
      </c>
      <c r="K47" s="258" t="s">
        <v>65</v>
      </c>
      <c r="L47" s="259" t="s">
        <v>189</v>
      </c>
    </row>
    <row r="48" spans="1:15" s="89" customFormat="1" ht="29.25" customHeight="1" thickTop="1">
      <c r="A48" s="298">
        <v>1</v>
      </c>
      <c r="B48" s="299">
        <v>44082</v>
      </c>
      <c r="C48" s="300" t="s">
        <v>17</v>
      </c>
      <c r="D48" s="286" t="s">
        <v>129</v>
      </c>
      <c r="E48" s="264" t="s">
        <v>167</v>
      </c>
      <c r="F48" s="264" t="s">
        <v>167</v>
      </c>
      <c r="G48" s="264" t="s">
        <v>167</v>
      </c>
      <c r="H48" s="301" t="s">
        <v>54</v>
      </c>
      <c r="I48" s="302" t="s">
        <v>30</v>
      </c>
      <c r="J48" s="302" t="s">
        <v>28</v>
      </c>
      <c r="K48" s="265" t="s">
        <v>282</v>
      </c>
      <c r="L48" s="267"/>
      <c r="N48" s="88"/>
    </row>
    <row r="49" spans="1:20" s="89" customFormat="1" ht="19.5" customHeight="1">
      <c r="A49" s="268">
        <v>2</v>
      </c>
      <c r="B49" s="269">
        <v>44550</v>
      </c>
      <c r="C49" s="270" t="s">
        <v>34</v>
      </c>
      <c r="D49" s="272" t="s">
        <v>130</v>
      </c>
      <c r="E49" s="264" t="s">
        <v>167</v>
      </c>
      <c r="F49" s="264"/>
      <c r="G49" s="264"/>
      <c r="H49" s="270" t="s">
        <v>56</v>
      </c>
      <c r="I49" s="272" t="s">
        <v>29</v>
      </c>
      <c r="J49" s="272" t="s">
        <v>31</v>
      </c>
      <c r="K49" s="272" t="s">
        <v>283</v>
      </c>
      <c r="L49" s="273"/>
      <c r="N49" s="88"/>
    </row>
    <row r="50" spans="1:20" s="89" customFormat="1" ht="22.5" customHeight="1">
      <c r="A50" s="268">
        <v>3</v>
      </c>
      <c r="B50" s="269">
        <v>44711</v>
      </c>
      <c r="C50" s="270" t="s">
        <v>45</v>
      </c>
      <c r="D50" s="272" t="s">
        <v>127</v>
      </c>
      <c r="E50" s="264"/>
      <c r="F50" s="264"/>
      <c r="G50" s="264" t="s">
        <v>167</v>
      </c>
      <c r="H50" s="270" t="s">
        <v>214</v>
      </c>
      <c r="I50" s="272" t="s">
        <v>46</v>
      </c>
      <c r="J50" s="272" t="s">
        <v>114</v>
      </c>
      <c r="K50" s="272" t="s">
        <v>47</v>
      </c>
      <c r="L50" s="273"/>
      <c r="N50" s="88"/>
    </row>
    <row r="51" spans="1:20" s="89" customFormat="1" ht="12" thickBot="1">
      <c r="A51" s="303">
        <v>4</v>
      </c>
      <c r="B51" s="279"/>
      <c r="C51" s="280"/>
      <c r="D51" s="280"/>
      <c r="E51" s="282"/>
      <c r="F51" s="282"/>
      <c r="G51" s="282"/>
      <c r="H51" s="304"/>
      <c r="I51" s="280"/>
      <c r="J51" s="280"/>
      <c r="K51" s="305"/>
      <c r="L51" s="306"/>
      <c r="M51" s="89" t="str">
        <f>IF(""=$B51,"",LEFT($H51,1))</f>
        <v/>
      </c>
      <c r="N51" s="88"/>
    </row>
    <row r="52" spans="1:20" s="89" customFormat="1">
      <c r="A52" s="242"/>
      <c r="B52" s="307"/>
      <c r="C52" s="242"/>
      <c r="D52" s="242"/>
      <c r="E52" s="242"/>
      <c r="F52" s="242"/>
      <c r="G52" s="242"/>
      <c r="H52" s="308"/>
      <c r="I52" s="242"/>
      <c r="J52" s="242"/>
      <c r="K52" s="242"/>
      <c r="L52" s="242"/>
      <c r="N52" s="88"/>
    </row>
    <row r="53" spans="1:20" s="89" customFormat="1">
      <c r="A53" s="242"/>
      <c r="B53" s="307"/>
      <c r="C53" s="242"/>
      <c r="D53" s="242"/>
      <c r="E53" s="242"/>
      <c r="F53" s="242"/>
      <c r="G53" s="242"/>
      <c r="H53" s="308"/>
      <c r="I53" s="242"/>
      <c r="J53" s="242"/>
      <c r="K53" s="242"/>
      <c r="L53" s="242"/>
      <c r="N53" s="88"/>
    </row>
    <row r="54" spans="1:20" s="312" customFormat="1" ht="24.95" customHeight="1">
      <c r="A54" s="309" t="s">
        <v>219</v>
      </c>
      <c r="B54" s="310"/>
      <c r="C54" s="311"/>
      <c r="D54" s="311"/>
      <c r="E54" s="311"/>
      <c r="F54" s="311"/>
      <c r="G54" s="311"/>
      <c r="H54" s="311"/>
      <c r="I54" s="311"/>
      <c r="J54" s="311"/>
      <c r="K54" s="311"/>
      <c r="L54" s="311"/>
      <c r="M54" s="11"/>
      <c r="O54" s="311"/>
      <c r="P54" s="311"/>
      <c r="Q54" s="311"/>
      <c r="R54" s="311"/>
      <c r="T54" s="311"/>
    </row>
    <row r="55" spans="1:20" s="312" customFormat="1" ht="15" customHeight="1">
      <c r="A55" s="309" t="s">
        <v>225</v>
      </c>
      <c r="B55" s="310"/>
      <c r="C55" s="311"/>
      <c r="D55" s="311"/>
      <c r="E55" s="311"/>
      <c r="F55" s="311"/>
      <c r="G55" s="311"/>
      <c r="H55" s="311"/>
      <c r="I55" s="311"/>
      <c r="J55" s="311"/>
      <c r="K55" s="311"/>
      <c r="L55" s="311"/>
      <c r="M55" s="11"/>
      <c r="O55" s="311"/>
      <c r="P55" s="311"/>
      <c r="Q55" s="311"/>
      <c r="R55" s="311"/>
      <c r="T55" s="311"/>
    </row>
    <row r="56" spans="1:20" s="312" customFormat="1" ht="15" customHeight="1">
      <c r="A56" s="309"/>
      <c r="B56" s="310"/>
      <c r="C56" s="311"/>
      <c r="D56" s="311"/>
      <c r="E56" s="311"/>
      <c r="F56" s="311"/>
      <c r="G56" s="311"/>
      <c r="H56" s="311"/>
      <c r="I56" s="311"/>
      <c r="J56" s="311"/>
      <c r="K56" s="311"/>
      <c r="L56" s="311"/>
      <c r="M56" s="11"/>
      <c r="O56" s="311"/>
      <c r="P56" s="311"/>
      <c r="Q56" s="311"/>
      <c r="R56" s="311"/>
      <c r="T56" s="311"/>
    </row>
    <row r="57" spans="1:20" ht="15" customHeight="1">
      <c r="A57" s="237"/>
      <c r="B57" s="264" t="s">
        <v>13</v>
      </c>
      <c r="C57" s="264" t="s">
        <v>154</v>
      </c>
      <c r="D57" s="264" t="s">
        <v>155</v>
      </c>
      <c r="E57" s="313" t="s">
        <v>94</v>
      </c>
      <c r="F57" s="251"/>
      <c r="G57" s="314"/>
      <c r="H57" s="252"/>
      <c r="I57" s="315"/>
      <c r="J57" s="316"/>
      <c r="K57" s="317"/>
      <c r="L57" s="317"/>
      <c r="N57" s="91"/>
    </row>
    <row r="58" spans="1:20" ht="15" customHeight="1">
      <c r="A58" s="237"/>
      <c r="B58" s="272" t="s">
        <v>90</v>
      </c>
      <c r="C58" s="318">
        <f>SUMPRODUCT(($H$2:$H$54="A.研究論文")*($B$2:$B$54&lt;&gt;""))</f>
        <v>1</v>
      </c>
      <c r="D58" s="319" cm="1">
        <f t="array" ref="D58">SUMPRODUCT(($H$2:$H$100="A.研究論文")*($B$2:$B$100&gt;$E$2)*($B$2:$B$100&lt;=$C$2))</f>
        <v>0</v>
      </c>
      <c r="E58" s="320" t="s">
        <v>95</v>
      </c>
      <c r="F58" s="321"/>
      <c r="G58" s="322"/>
      <c r="H58" s="252"/>
      <c r="I58" s="321"/>
      <c r="J58" s="323"/>
      <c r="K58" s="324"/>
      <c r="L58" s="324"/>
      <c r="N58" s="91"/>
    </row>
    <row r="59" spans="1:20" ht="15" customHeight="1">
      <c r="A59" s="237"/>
      <c r="B59" s="272" t="s">
        <v>91</v>
      </c>
      <c r="C59" s="318">
        <f>SUMPRODUCT(($H$2:$H$54="B.小論文")*($B$2:$B$54&lt;&gt;""))+SUMPRODUCT(($H$2:$H$54="C1.査読付収録論文")*($B$2:$B$54&lt;&gt;""))+SUMPRODUCT(($H$2:$H$54="C2.収録論文")*($B$2:$B$54&lt;&gt;""))+SUMPRODUCT(($H$2:$H$54="D.機関誌論文")*($B$2:$B$54&lt;&gt;""))+SUMPRODUCT(($H$2:$H$54="E.著書等")*($B$2:$B$54&lt;&gt;""))+SUMPRODUCT(($H$2:$H$54="F.学術解説等")*($B$2:$B$54&lt;&gt;""))+SUMPRODUCT(($H$2:$H$54="G.一般口頭発表")*($B$2:$B$54&lt;&gt;""))+SUMPRODUCT(($H$2:$H$54="H.その他資料")*($B$2:$B$54&lt;&gt;""))</f>
        <v>6</v>
      </c>
      <c r="D59" s="319">
        <f>SUMPRODUCT(($H$2:$H$100="B.小論文")*($B$2:$B$100&gt;$E$2)*($B$2:$B$100&lt;=$C$2))+SUMPRODUCT(($H$2:$H$100="C1.査読付収録論文")*($B$2:$B$100&gt;$E$2)*($B$2:$B$100&lt;=$C$2))+SUMPRODUCT(($H$2:$H$100="C2.収録論文")*($B$2:$B$100&gt;$E$2)*($B$2:$B$100&lt;=$C$2))+SUMPRODUCT(($H$2:$H$100="D.機関誌論文")*($B$2:$B$100&gt;$E$2)*($B$2:$B$100&lt;=$C$2))+SUMPRODUCT(($H$2:$H$100="E.著書等")*($B$2:$B$100&gt;$E$2)*($B$2:$B$100&lt;=$C$2))+SUMPRODUCT(($H$2:$H$100="F.学術解説等")*($B$2:$B$100&gt;$E$2)*($B$2:$B$100&lt;=$C$2))+SUMPRODUCT(($H$2:$H$100="G.一般口頭発表")*($B$2:$B$100&gt;$E$2)*($B$2:$B$100&lt;=$C$2))+SUMPRODUCT(($H$2:$H$100="H.その他資料")*($B$2:$B$100&gt;$E$2)*($B$2:$B$100&lt;=$C$2))</f>
        <v>1</v>
      </c>
      <c r="E59" s="363" t="s">
        <v>284</v>
      </c>
      <c r="F59" s="364"/>
      <c r="G59" s="364"/>
      <c r="H59" s="364"/>
      <c r="I59" s="364"/>
      <c r="J59" s="365"/>
      <c r="K59" s="324"/>
      <c r="L59" s="324"/>
      <c r="N59" s="91"/>
    </row>
    <row r="60" spans="1:20" ht="15" customHeight="1">
      <c r="A60" s="237"/>
      <c r="B60" s="272" t="s">
        <v>285</v>
      </c>
      <c r="C60" s="318">
        <f>SUMPRODUCT(($H$2:$H$54="I.標準化提案")*($B$2:$B$54&lt;&gt;""))+SUMPRODUCT(($H$2:$H$54="J.標準化採択")*($B$2:$B$54&lt;&gt;""))</f>
        <v>4</v>
      </c>
      <c r="D60" s="319">
        <f>SUMPRODUCT(($H$2:$H$100="I.標準化提案")*($B$2:$B$100&gt;$E$2)*($B$2:$B$100&lt;=$C$2))+SUMPRODUCT(($H$2:$H$100="J.標準化採択")*($B$2:$B$100&gt;$E$2)*($B$2:$B$100&lt;=$C$2))</f>
        <v>1</v>
      </c>
      <c r="E60" s="320" t="s">
        <v>286</v>
      </c>
      <c r="F60" s="321"/>
      <c r="G60" s="322"/>
      <c r="H60" s="252"/>
      <c r="I60" s="321"/>
      <c r="J60" s="323"/>
      <c r="K60" s="324"/>
      <c r="L60" s="324"/>
      <c r="N60" s="91"/>
    </row>
    <row r="61" spans="1:20" ht="15" customHeight="1">
      <c r="A61" s="237"/>
      <c r="B61" s="272" t="s">
        <v>92</v>
      </c>
      <c r="C61" s="318">
        <f>SUMPRODUCT(($H$2:$H$54="K.プレスリリース")*($B$2:$B$54&lt;&gt;""))+SUMPRODUCT(($H$2:$H$54="L.報道")*($B$2:$B$54&lt;&gt;""))</f>
        <v>4</v>
      </c>
      <c r="D61" s="319">
        <f>SUMPRODUCT(($H$2:$H$100="K.プレスリリース")*($B$2:$B$100&gt;$E$2)*($B$2:$B$100&lt;=$C$2))+SUMPRODUCT(($H$2:$H$100="L.報道")*($B$2:$B$100&gt;$E$2)*($B$2:$B$100&lt;=$C$2))</f>
        <v>0</v>
      </c>
      <c r="E61" s="320" t="s">
        <v>96</v>
      </c>
      <c r="F61" s="321"/>
      <c r="G61" s="321"/>
      <c r="H61" s="252"/>
      <c r="I61" s="321"/>
      <c r="J61" s="323"/>
      <c r="K61" s="324"/>
      <c r="L61" s="324"/>
      <c r="N61" s="91"/>
    </row>
    <row r="62" spans="1:20" ht="15" customHeight="1">
      <c r="A62" s="237"/>
      <c r="B62" s="272" t="s">
        <v>93</v>
      </c>
      <c r="C62" s="318">
        <f>SUMPRODUCT(($H$2:$H$54="M.展示会")*($B$2:$B$54&lt;&gt;""))</f>
        <v>2</v>
      </c>
      <c r="D62" s="319">
        <f>SUMPRODUCT(($H$2:$H$100="M.展示会")*($B$2:$B$100&gt;$E$2)*($B$2:$B$100&lt;=$C$2))</f>
        <v>1</v>
      </c>
      <c r="E62" s="320" t="s">
        <v>97</v>
      </c>
      <c r="F62" s="321"/>
      <c r="G62" s="321"/>
      <c r="H62" s="252"/>
      <c r="I62" s="321"/>
      <c r="J62" s="323"/>
      <c r="K62" s="324"/>
      <c r="L62" s="324"/>
      <c r="N62" s="91"/>
    </row>
    <row r="63" spans="1:20" ht="15" customHeight="1">
      <c r="A63" s="237"/>
      <c r="B63" s="272" t="s">
        <v>118</v>
      </c>
      <c r="C63" s="318">
        <f>SUMPRODUCT(($H$2:$H$54="N.受賞")*($B$2:$B$54&lt;&gt;$R$3))+SUMPRODUCT(($H$2:$H$54="O.表彰")*($B$2:$B$54&lt;&gt;""))</f>
        <v>2</v>
      </c>
      <c r="D63" s="319">
        <f>SUMPRODUCT(($H$2:$H$100="N.受賞")*($B$2:$B$100&gt;$E$2)*($B$2:$B$100&lt;=$C$2))+SUMPRODUCT(($H$2:$H$100="O.表彰")*($B$2:$B$100&gt;$E$2)*($B$2:$B$100&lt;=$C$2))</f>
        <v>0</v>
      </c>
      <c r="E63" s="320" t="s">
        <v>119</v>
      </c>
      <c r="F63" s="321"/>
      <c r="G63" s="321"/>
      <c r="H63" s="252"/>
      <c r="I63" s="321"/>
      <c r="J63" s="323"/>
      <c r="K63" s="324"/>
      <c r="L63" s="324"/>
      <c r="N63" s="91"/>
    </row>
    <row r="64" spans="1:20" ht="15" customHeight="1">
      <c r="A64" s="237"/>
      <c r="B64" s="272" t="s">
        <v>287</v>
      </c>
      <c r="C64" s="318">
        <f>SUMPRODUCT(($H$2:$H$54="P.成果の実施")*($B$2:$B$54&lt;&gt;$R$3))+SUMPRODUCT(($H$2:$H$54="Q.その他")*($B$2:$B$54&lt;&gt;""))</f>
        <v>1</v>
      </c>
      <c r="D64" s="319">
        <f>SUMPRODUCT(($H$2:$H$100="P.成果の実施")*($B$2:$B$100&gt;$E$2)*($B$2:$B$100&lt;=$C$2))+SUMPRODUCT(($H$2:$H$100="Q.その他")*($B$2:$B$100&gt;$E$2)*($B$2:$B$100&lt;=$C$2))</f>
        <v>1</v>
      </c>
      <c r="E64" s="325" t="s">
        <v>288</v>
      </c>
      <c r="F64" s="252"/>
      <c r="G64" s="252"/>
      <c r="H64" s="252"/>
      <c r="I64" s="252"/>
      <c r="J64" s="323"/>
      <c r="K64" s="324"/>
      <c r="L64" s="324"/>
      <c r="N64" s="91"/>
    </row>
    <row r="65" spans="1:14" ht="15" customHeight="1">
      <c r="A65" s="237"/>
      <c r="B65" s="307"/>
      <c r="C65" s="237"/>
      <c r="D65" s="237"/>
      <c r="E65" s="237"/>
      <c r="F65" s="237"/>
      <c r="G65" s="237"/>
      <c r="H65" s="366"/>
      <c r="I65" s="367"/>
      <c r="J65" s="367"/>
      <c r="K65" s="367"/>
      <c r="L65" s="367"/>
      <c r="N65" s="91"/>
    </row>
    <row r="66" spans="1:14" ht="15" customHeight="1">
      <c r="A66" s="254" t="s">
        <v>150</v>
      </c>
      <c r="B66" s="237"/>
      <c r="C66" s="242"/>
      <c r="D66" s="242"/>
      <c r="E66" s="242"/>
      <c r="F66" s="242"/>
      <c r="G66" s="242"/>
      <c r="H66" s="237"/>
      <c r="I66" s="237"/>
      <c r="J66" s="237"/>
      <c r="K66" s="237"/>
      <c r="L66" s="326"/>
    </row>
    <row r="67" spans="1:14" ht="15" customHeight="1">
      <c r="A67" s="243"/>
      <c r="B67" s="264" t="s">
        <v>135</v>
      </c>
      <c r="C67" s="264" t="s">
        <v>154</v>
      </c>
      <c r="D67" s="264" t="s">
        <v>156</v>
      </c>
      <c r="E67" s="327"/>
      <c r="F67" s="327"/>
      <c r="G67" s="327"/>
      <c r="H67" s="243"/>
      <c r="I67" s="243"/>
      <c r="J67" s="243"/>
      <c r="K67" s="243"/>
      <c r="L67" s="243"/>
    </row>
    <row r="68" spans="1:14" ht="15" customHeight="1">
      <c r="A68" s="243"/>
      <c r="B68" s="328" t="s">
        <v>73</v>
      </c>
      <c r="C68" s="319">
        <f>SUMPRODUCT(($H$2:$H$54="A.研究論文")*($B$2:$B$54&lt;&gt;""))</f>
        <v>1</v>
      </c>
      <c r="D68" s="319" cm="1">
        <f t="array" ref="D68">SUMPRODUCT(($H$2:$H$54="A.研究論文")*($B$2:$B$54&gt;$E$2))</f>
        <v>0</v>
      </c>
      <c r="E68" s="329"/>
      <c r="F68" s="327"/>
      <c r="G68" s="327"/>
      <c r="H68" s="243"/>
      <c r="I68" s="243"/>
      <c r="J68" s="243"/>
      <c r="K68" s="243"/>
      <c r="L68" s="243"/>
    </row>
    <row r="69" spans="1:14" ht="15" customHeight="1">
      <c r="A69" s="243"/>
      <c r="B69" s="328" t="s">
        <v>21</v>
      </c>
      <c r="C69" s="319">
        <f>SUMPRODUCT(($H$2:$H$54="B.小論文")*($B$2:$B$54&lt;&gt;""))</f>
        <v>1</v>
      </c>
      <c r="D69" s="319" cm="1">
        <f t="array" ref="D69">SUMPRODUCT(($H$2:$H$54="B.小論文")*($B$2:$B$54&gt;$E$2))</f>
        <v>0</v>
      </c>
      <c r="E69" s="329"/>
      <c r="F69" s="327"/>
      <c r="G69" s="327"/>
      <c r="H69" s="243"/>
      <c r="I69" s="243"/>
      <c r="J69" s="243"/>
      <c r="K69" s="243"/>
      <c r="L69" s="243"/>
    </row>
    <row r="70" spans="1:14" ht="15" customHeight="1">
      <c r="A70" s="243"/>
      <c r="B70" s="328" t="s">
        <v>250</v>
      </c>
      <c r="C70" s="319">
        <f>SUMPRODUCT(($H$2:$H$54="C1.査読付収録論文")*($B$2:$B$54&lt;&gt;""))</f>
        <v>1</v>
      </c>
      <c r="D70" s="319" cm="1">
        <f t="array" ref="D70">SUMPRODUCT(($H$2:$H$54="C1.査読付収録論文")*($B$2:$B$54&gt;$E$2))</f>
        <v>0</v>
      </c>
      <c r="E70" s="329"/>
      <c r="F70" s="327"/>
      <c r="G70" s="327"/>
      <c r="H70" s="243"/>
      <c r="I70" s="243"/>
      <c r="J70" s="243"/>
      <c r="K70" s="243"/>
      <c r="L70" s="243"/>
    </row>
    <row r="71" spans="1:14" ht="15" customHeight="1">
      <c r="A71" s="243"/>
      <c r="B71" s="328" t="s">
        <v>236</v>
      </c>
      <c r="C71" s="319">
        <f>SUMPRODUCT(($H$2:$H$54="C2.収録論文")*($B$2:$B$54&lt;&gt;""))</f>
        <v>1</v>
      </c>
      <c r="D71" s="319" cm="1">
        <f t="array" ref="D71">SUMPRODUCT(($H$2:$H$54="C2.収録論文")*($B$2:$B$54&gt;$E$2))</f>
        <v>0</v>
      </c>
      <c r="E71" s="329"/>
      <c r="F71" s="327"/>
      <c r="G71" s="327"/>
      <c r="H71" s="243"/>
      <c r="I71" s="243"/>
      <c r="J71" s="243"/>
      <c r="K71" s="243"/>
      <c r="L71" s="243"/>
    </row>
    <row r="72" spans="1:14" ht="15" customHeight="1">
      <c r="A72" s="243"/>
      <c r="B72" s="328" t="s">
        <v>50</v>
      </c>
      <c r="C72" s="319">
        <f>SUMPRODUCT(($H$2:$H$54="D.機関誌論文")*($B$2:$B$54&lt;&gt;""))</f>
        <v>1</v>
      </c>
      <c r="D72" s="319" cm="1">
        <f t="array" ref="D72">SUMPRODUCT(($H$2:$H$54="D.機関誌論文")*($B$2:$B$54&gt;$E$2))</f>
        <v>0</v>
      </c>
      <c r="E72" s="329"/>
      <c r="F72" s="327"/>
      <c r="G72" s="327"/>
      <c r="H72" s="243"/>
      <c r="I72" s="243"/>
      <c r="J72" s="243"/>
      <c r="K72" s="243"/>
      <c r="L72" s="243"/>
    </row>
    <row r="73" spans="1:14" ht="15" customHeight="1">
      <c r="A73" s="243"/>
      <c r="B73" s="328" t="s">
        <v>79</v>
      </c>
      <c r="C73" s="319">
        <f>SUMPRODUCT(($H$2:$H$54="E.著書等")*($B$2:$B$54&lt;&gt;""))</f>
        <v>0</v>
      </c>
      <c r="D73" s="319" cm="1">
        <f t="array" ref="D73">SUMPRODUCT(($H$2:$H$54="E.著書等")*($B$2:$B$54&gt;$E$2))</f>
        <v>0</v>
      </c>
      <c r="E73" s="329"/>
      <c r="F73" s="327"/>
      <c r="G73" s="327"/>
      <c r="H73" s="243"/>
      <c r="I73" s="243"/>
      <c r="J73" s="243"/>
      <c r="K73" s="243"/>
      <c r="L73" s="243"/>
    </row>
    <row r="74" spans="1:14" ht="15" customHeight="1">
      <c r="A74" s="243"/>
      <c r="B74" s="328" t="s">
        <v>80</v>
      </c>
      <c r="C74" s="319">
        <f>SUMPRODUCT(($H$2:$H$54="F.学術解説等")*($B$2:$B$54&lt;&gt;""))</f>
        <v>0</v>
      </c>
      <c r="D74" s="319" cm="1">
        <f t="array" ref="D74">SUMPRODUCT(($H$2:$H$54="F.学術解説等")*($B$2:$B$54&gt;$E$2))</f>
        <v>0</v>
      </c>
      <c r="E74" s="329"/>
      <c r="F74" s="327"/>
      <c r="G74" s="327"/>
      <c r="H74" s="243"/>
      <c r="I74" s="243"/>
      <c r="J74" s="243"/>
      <c r="K74" s="243"/>
      <c r="L74" s="243"/>
    </row>
    <row r="75" spans="1:14" ht="15" customHeight="1">
      <c r="A75" s="243"/>
      <c r="B75" s="328" t="s">
        <v>18</v>
      </c>
      <c r="C75" s="319">
        <f>SUMPRODUCT(($H$2:$H$54="G.一般口頭発表")*($B$2:$B$54&lt;&gt;""))</f>
        <v>1</v>
      </c>
      <c r="D75" s="319" cm="1">
        <f t="array" ref="D75">SUMPRODUCT(($H$2:$H$54="G.一般口頭発表")*($B$2:$B$54&gt;$E$2))</f>
        <v>1</v>
      </c>
      <c r="E75" s="329"/>
      <c r="F75" s="327"/>
      <c r="G75" s="327"/>
      <c r="H75" s="243"/>
      <c r="I75" s="243"/>
      <c r="J75" s="243"/>
      <c r="K75" s="243"/>
      <c r="L75" s="243"/>
    </row>
    <row r="76" spans="1:14" ht="15" customHeight="1">
      <c r="A76" s="243"/>
      <c r="B76" s="328" t="s">
        <v>89</v>
      </c>
      <c r="C76" s="319">
        <f>SUMPRODUCT(($H$2:$H$54="H.その他資料")*($B$2:$B$54&lt;&gt;""))</f>
        <v>1</v>
      </c>
      <c r="D76" s="319" cm="1">
        <f t="array" ref="D76">SUMPRODUCT(($H$2:$H$54="H.その他資料")*($B$2:$B$54&gt;$E$2))</f>
        <v>0</v>
      </c>
      <c r="E76" s="329"/>
      <c r="F76" s="327"/>
      <c r="G76" s="327"/>
      <c r="H76" s="243"/>
      <c r="I76" s="243"/>
      <c r="J76" s="243"/>
      <c r="K76" s="243"/>
      <c r="L76" s="243"/>
    </row>
    <row r="77" spans="1:14" ht="15" customHeight="1">
      <c r="A77" s="243"/>
      <c r="B77" s="328" t="s">
        <v>70</v>
      </c>
      <c r="C77" s="319">
        <f>SUMPRODUCT(($H$2:$H$54="I.標準化提案")*($B$2:$B$54&lt;&gt;""))</f>
        <v>2</v>
      </c>
      <c r="D77" s="319" cm="1">
        <f t="array" ref="D77">SUMPRODUCT(($H$2:$H$54="I.標準化提案")*($B$2:$B$54&gt;$E$2))</f>
        <v>0</v>
      </c>
      <c r="E77" s="329"/>
      <c r="F77" s="327"/>
      <c r="G77" s="327"/>
      <c r="H77" s="243"/>
      <c r="I77" s="243"/>
      <c r="J77" s="243"/>
      <c r="K77" s="243"/>
      <c r="L77" s="243"/>
    </row>
    <row r="78" spans="1:14" ht="15" customHeight="1">
      <c r="A78" s="243"/>
      <c r="B78" s="328" t="s">
        <v>81</v>
      </c>
      <c r="C78" s="319">
        <f>SUMPRODUCT(($H$2:$H$54="J.標準化採択")*($B$2:$B$54&lt;&gt;""))</f>
        <v>2</v>
      </c>
      <c r="D78" s="319" cm="1">
        <f t="array" ref="D78">SUMPRODUCT(($H$2:$H$54="J.標準化採択")*($B$2:$B$54&gt;$E$2))</f>
        <v>1</v>
      </c>
      <c r="E78" s="329"/>
      <c r="F78" s="327"/>
      <c r="G78" s="327"/>
      <c r="H78" s="243"/>
      <c r="I78" s="243"/>
      <c r="J78" s="243"/>
      <c r="K78" s="243"/>
      <c r="L78" s="243"/>
    </row>
    <row r="79" spans="1:14" ht="15" customHeight="1">
      <c r="A79" s="243"/>
      <c r="B79" s="328" t="s">
        <v>15</v>
      </c>
      <c r="C79" s="319">
        <f>SUMPRODUCT(($H$2:$H$54="K.プレスリリース")*($B$2:$B$54&lt;&gt;""))</f>
        <v>2</v>
      </c>
      <c r="D79" s="319" cm="1">
        <f t="array" ref="D79">SUMPRODUCT(($H$2:$H$54="K.プレスリリース")*($B$2:$B$54&gt;$E$2))</f>
        <v>0</v>
      </c>
      <c r="E79" s="329"/>
      <c r="F79" s="327"/>
      <c r="G79" s="327"/>
      <c r="H79" s="243"/>
      <c r="I79" s="243"/>
      <c r="J79" s="243"/>
      <c r="K79" s="243"/>
      <c r="L79" s="243"/>
    </row>
    <row r="80" spans="1:14" ht="15" customHeight="1">
      <c r="A80" s="243"/>
      <c r="B80" s="328" t="s">
        <v>16</v>
      </c>
      <c r="C80" s="319">
        <f>SUMPRODUCT(($H$2:$H$54="L.報道")*($B$2:$B$54&lt;&gt;""))</f>
        <v>2</v>
      </c>
      <c r="D80" s="319" cm="1">
        <f t="array" ref="D80">SUMPRODUCT(($H$2:$H$54="L.報道")*($B$2:$B$54&gt;$E$2))</f>
        <v>0</v>
      </c>
      <c r="E80" s="329"/>
      <c r="F80" s="327"/>
      <c r="G80" s="327"/>
      <c r="H80" s="243"/>
      <c r="I80" s="243"/>
      <c r="J80" s="243"/>
      <c r="K80" s="243"/>
      <c r="L80" s="243"/>
    </row>
    <row r="81" spans="1:12" ht="15" customHeight="1">
      <c r="A81" s="243"/>
      <c r="B81" s="328" t="s">
        <v>53</v>
      </c>
      <c r="C81" s="319">
        <f>SUMPRODUCT(($H$2:$H$54="M.展示会")*($B$2:$B$54&lt;&gt;""))</f>
        <v>2</v>
      </c>
      <c r="D81" s="319" cm="1">
        <f t="array" ref="D81">SUMPRODUCT(($H$2:$H$54="M.展示会")*($B$2:$B$54&gt;$E$2))</f>
        <v>1</v>
      </c>
      <c r="E81" s="329"/>
      <c r="F81" s="327"/>
      <c r="G81" s="327"/>
      <c r="H81" s="243"/>
      <c r="I81" s="243"/>
      <c r="J81" s="243"/>
      <c r="K81" s="243"/>
      <c r="L81" s="243"/>
    </row>
    <row r="82" spans="1:12" ht="15" customHeight="1">
      <c r="A82" s="243"/>
      <c r="B82" s="328" t="s">
        <v>88</v>
      </c>
      <c r="C82" s="319">
        <f>SUMPRODUCT(($H$2:$H$54="N.受賞")*($B$2:$B$54&lt;&gt;""))</f>
        <v>1</v>
      </c>
      <c r="D82" s="319" cm="1">
        <f t="array" ref="D82">SUMPRODUCT(($H$2:$H$54="N.受賞")*($B$2:$B$54&gt;$E$2))</f>
        <v>0</v>
      </c>
      <c r="E82" s="329"/>
      <c r="F82" s="327"/>
      <c r="G82" s="327"/>
      <c r="H82" s="243"/>
      <c r="I82" s="243"/>
      <c r="J82" s="243"/>
      <c r="K82" s="243"/>
      <c r="L82" s="243"/>
    </row>
    <row r="83" spans="1:12" ht="15" customHeight="1">
      <c r="A83" s="243"/>
      <c r="B83" s="328" t="s">
        <v>87</v>
      </c>
      <c r="C83" s="319">
        <f>SUMPRODUCT(($H$2:$H$54="O.表彰")*($B$2:$B$54&lt;&gt;""))</f>
        <v>1</v>
      </c>
      <c r="D83" s="319" cm="1">
        <f t="array" ref="D83">SUMPRODUCT(($H$2:$H$54="O.表彰")*($B$2:$B$54&gt;$E$2))</f>
        <v>0</v>
      </c>
      <c r="E83" s="329"/>
      <c r="F83" s="327"/>
      <c r="G83" s="327"/>
      <c r="H83" s="243"/>
      <c r="I83" s="243"/>
      <c r="J83" s="243"/>
      <c r="K83" s="243"/>
      <c r="L83" s="243"/>
    </row>
    <row r="84" spans="1:12" ht="15" customHeight="1">
      <c r="A84" s="243"/>
      <c r="B84" s="328" t="s">
        <v>208</v>
      </c>
      <c r="C84" s="319">
        <f>SUMPRODUCT(($H$2:$H$54="P.成果の実施")*($B$2:$B$54&lt;&gt;""))</f>
        <v>0</v>
      </c>
      <c r="D84" s="319" cm="1">
        <f t="array" ref="D84">SUMPRODUCT(($H$2:$H$54="P.成果の実施")*($B$2:$B$54&gt;$E$2))</f>
        <v>0</v>
      </c>
      <c r="E84" s="329"/>
      <c r="F84" s="327"/>
      <c r="G84" s="327"/>
      <c r="H84" s="243"/>
      <c r="I84" s="243"/>
      <c r="J84" s="243"/>
      <c r="K84" s="243"/>
      <c r="L84" s="243"/>
    </row>
    <row r="85" spans="1:12" ht="15" customHeight="1">
      <c r="A85" s="243"/>
      <c r="B85" s="328" t="s">
        <v>213</v>
      </c>
      <c r="C85" s="319">
        <f>SUMPRODUCT(($H$2:$H$54="Q.その他")*($B$2:$B$54&lt;&gt;""))</f>
        <v>1</v>
      </c>
      <c r="D85" s="319" cm="1">
        <f t="array" ref="D85">SUMPRODUCT(($H$2:$H$54="Q.その他")*($B$2:$B$54&gt;$E$2))</f>
        <v>1</v>
      </c>
      <c r="E85" s="329"/>
      <c r="F85" s="327"/>
      <c r="G85" s="327"/>
      <c r="H85" s="243"/>
      <c r="I85" s="243"/>
      <c r="J85" s="243"/>
      <c r="K85" s="243"/>
      <c r="L85" s="243"/>
    </row>
    <row r="86" spans="1:12">
      <c r="A86" s="243"/>
      <c r="B86" s="243"/>
      <c r="C86" s="327"/>
      <c r="D86" s="327"/>
      <c r="E86" s="327"/>
      <c r="F86" s="327"/>
      <c r="G86" s="327"/>
      <c r="H86" s="243"/>
      <c r="I86" s="243"/>
      <c r="J86" s="243"/>
      <c r="K86" s="243"/>
      <c r="L86" s="243"/>
    </row>
    <row r="87" spans="1:12">
      <c r="A87" s="243"/>
      <c r="B87" s="243"/>
      <c r="C87" s="327"/>
      <c r="D87" s="327"/>
      <c r="E87" s="327"/>
      <c r="F87" s="327"/>
      <c r="G87" s="327"/>
      <c r="H87" s="237"/>
      <c r="I87" s="237"/>
      <c r="J87" s="237"/>
      <c r="K87" s="237"/>
      <c r="L87" s="243"/>
    </row>
    <row r="88" spans="1:12" ht="15" customHeight="1">
      <c r="A88" s="254" t="s">
        <v>182</v>
      </c>
      <c r="B88" s="243"/>
      <c r="C88" s="327"/>
      <c r="D88" s="327"/>
      <c r="E88" s="327"/>
      <c r="F88" s="327"/>
      <c r="G88" s="327"/>
      <c r="H88" s="237"/>
      <c r="I88" s="237"/>
      <c r="J88" s="237"/>
      <c r="K88" s="237"/>
      <c r="L88" s="243"/>
    </row>
    <row r="89" spans="1:12" ht="15" customHeight="1">
      <c r="A89" s="243" t="s">
        <v>35</v>
      </c>
      <c r="B89" s="243"/>
      <c r="C89" s="327"/>
      <c r="D89" s="327"/>
      <c r="E89" s="327"/>
      <c r="F89" s="327"/>
      <c r="G89" s="327"/>
      <c r="H89" s="237"/>
      <c r="I89" s="237"/>
      <c r="J89" s="237"/>
      <c r="K89" s="237"/>
      <c r="L89" s="243"/>
    </row>
    <row r="90" spans="1:12" ht="15" customHeight="1">
      <c r="A90" s="243"/>
      <c r="B90" s="361" t="s">
        <v>229</v>
      </c>
      <c r="C90" s="361"/>
      <c r="D90" s="361"/>
      <c r="E90" s="361"/>
      <c r="F90" s="361"/>
      <c r="G90" s="361"/>
      <c r="H90" s="361"/>
      <c r="I90" s="361"/>
      <c r="J90" s="361"/>
      <c r="K90" s="361"/>
      <c r="L90" s="361"/>
    </row>
    <row r="91" spans="1:12" ht="15" customHeight="1">
      <c r="A91" s="243"/>
      <c r="B91" s="243"/>
      <c r="C91" s="327"/>
      <c r="D91" s="327"/>
      <c r="E91" s="327"/>
      <c r="F91" s="327"/>
      <c r="G91" s="327"/>
      <c r="H91" s="237"/>
      <c r="I91" s="237"/>
      <c r="J91" s="237"/>
      <c r="K91" s="237"/>
      <c r="L91" s="243"/>
    </row>
    <row r="92" spans="1:12" ht="15" customHeight="1">
      <c r="A92" s="243" t="s">
        <v>181</v>
      </c>
      <c r="B92" s="243"/>
      <c r="C92" s="327"/>
      <c r="D92" s="327"/>
      <c r="E92" s="327"/>
      <c r="F92" s="327"/>
      <c r="G92" s="327"/>
      <c r="H92" s="237"/>
      <c r="I92" s="237"/>
      <c r="J92" s="237"/>
      <c r="K92" s="237"/>
      <c r="L92" s="243"/>
    </row>
    <row r="93" spans="1:12" ht="15" customHeight="1">
      <c r="A93" s="243"/>
      <c r="B93" s="238" t="s">
        <v>178</v>
      </c>
      <c r="C93" s="361" t="s">
        <v>179</v>
      </c>
      <c r="D93" s="361"/>
      <c r="E93" s="361"/>
      <c r="F93" s="361"/>
      <c r="G93" s="361"/>
      <c r="H93" s="361"/>
      <c r="I93" s="361"/>
      <c r="J93" s="361"/>
      <c r="K93" s="361"/>
      <c r="L93" s="361"/>
    </row>
    <row r="94" spans="1:12" ht="15" customHeight="1">
      <c r="A94" s="243"/>
      <c r="B94" s="330" t="s">
        <v>220</v>
      </c>
      <c r="C94" s="361" t="s">
        <v>180</v>
      </c>
      <c r="D94" s="361"/>
      <c r="E94" s="361"/>
      <c r="F94" s="361"/>
      <c r="G94" s="361"/>
      <c r="H94" s="361"/>
      <c r="I94" s="361"/>
      <c r="J94" s="361"/>
      <c r="K94" s="361"/>
      <c r="L94" s="361"/>
    </row>
    <row r="95" spans="1:12" ht="15" customHeight="1">
      <c r="A95" s="243"/>
      <c r="B95" s="244" t="s">
        <v>221</v>
      </c>
      <c r="C95" s="361" t="s">
        <v>222</v>
      </c>
      <c r="D95" s="361"/>
      <c r="E95" s="361"/>
      <c r="F95" s="361"/>
      <c r="G95" s="361"/>
      <c r="H95" s="361"/>
      <c r="I95" s="361"/>
      <c r="J95" s="361"/>
      <c r="K95" s="361"/>
      <c r="L95" s="361"/>
    </row>
    <row r="96" spans="1:12" ht="15" customHeight="1">
      <c r="A96" s="243"/>
      <c r="B96" s="238" t="s">
        <v>98</v>
      </c>
      <c r="C96" s="361" t="s">
        <v>237</v>
      </c>
      <c r="D96" s="361"/>
      <c r="E96" s="361"/>
      <c r="F96" s="361"/>
      <c r="G96" s="361"/>
      <c r="H96" s="361"/>
      <c r="I96" s="361"/>
      <c r="J96" s="361"/>
      <c r="K96" s="361"/>
      <c r="L96" s="361"/>
    </row>
    <row r="97" spans="1:12" ht="15" customHeight="1">
      <c r="A97" s="243"/>
      <c r="B97" s="238" t="s">
        <v>149</v>
      </c>
      <c r="C97" s="361" t="s">
        <v>227</v>
      </c>
      <c r="D97" s="361"/>
      <c r="E97" s="361"/>
      <c r="F97" s="361"/>
      <c r="G97" s="361"/>
      <c r="H97" s="361"/>
      <c r="I97" s="361"/>
      <c r="J97" s="361"/>
      <c r="K97" s="361"/>
      <c r="L97" s="361"/>
    </row>
    <row r="98" spans="1:12" ht="15" customHeight="1">
      <c r="A98" s="243"/>
      <c r="B98" s="238" t="s">
        <v>146</v>
      </c>
      <c r="C98" s="361" t="s">
        <v>228</v>
      </c>
      <c r="D98" s="361"/>
      <c r="E98" s="361"/>
      <c r="F98" s="361"/>
      <c r="G98" s="361"/>
      <c r="H98" s="361"/>
      <c r="I98" s="361"/>
      <c r="J98" s="361"/>
      <c r="K98" s="361"/>
      <c r="L98" s="361"/>
    </row>
    <row r="99" spans="1:12">
      <c r="A99" s="243"/>
      <c r="B99" s="238"/>
      <c r="C99" s="243"/>
      <c r="D99" s="327"/>
      <c r="E99" s="327"/>
      <c r="F99" s="327"/>
      <c r="G99" s="327"/>
      <c r="H99" s="237"/>
      <c r="I99" s="237"/>
      <c r="J99" s="237"/>
      <c r="K99" s="237"/>
      <c r="L99" s="243"/>
    </row>
    <row r="100" spans="1:12">
      <c r="A100" s="243"/>
      <c r="B100" s="238"/>
      <c r="C100" s="243"/>
      <c r="D100" s="327"/>
      <c r="E100" s="327"/>
      <c r="F100" s="327"/>
      <c r="G100" s="327"/>
      <c r="H100" s="237"/>
      <c r="I100" s="237"/>
      <c r="J100" s="237"/>
      <c r="K100" s="237"/>
      <c r="L100" s="243"/>
    </row>
    <row r="101" spans="1:12">
      <c r="A101" s="243"/>
      <c r="B101" s="238"/>
      <c r="C101" s="243"/>
      <c r="D101" s="327"/>
      <c r="E101" s="327"/>
      <c r="F101" s="327"/>
      <c r="G101" s="327"/>
      <c r="H101" s="237"/>
      <c r="I101" s="237"/>
      <c r="J101" s="237"/>
      <c r="K101" s="237"/>
      <c r="L101" s="243"/>
    </row>
    <row r="102" spans="1:12">
      <c r="A102" s="243"/>
      <c r="B102" s="238"/>
      <c r="C102" s="243"/>
      <c r="D102" s="327"/>
      <c r="E102" s="327"/>
      <c r="F102" s="327"/>
      <c r="G102" s="327"/>
      <c r="H102" s="237"/>
      <c r="I102" s="237"/>
      <c r="J102" s="237"/>
      <c r="K102" s="237"/>
      <c r="L102" s="243"/>
    </row>
    <row r="103" spans="1:12">
      <c r="A103" s="243"/>
      <c r="B103" s="238"/>
      <c r="C103" s="243"/>
      <c r="D103" s="327"/>
      <c r="E103" s="327"/>
      <c r="F103" s="327"/>
      <c r="G103" s="327"/>
      <c r="H103" s="237"/>
      <c r="I103" s="237"/>
      <c r="J103" s="237"/>
      <c r="K103" s="237"/>
      <c r="L103" s="243"/>
    </row>
    <row r="104" spans="1:12">
      <c r="A104" s="243"/>
      <c r="B104" s="238"/>
      <c r="C104" s="243"/>
      <c r="D104" s="327"/>
      <c r="E104" s="327"/>
      <c r="F104" s="327"/>
      <c r="G104" s="327"/>
      <c r="H104" s="237"/>
      <c r="I104" s="237"/>
      <c r="J104" s="237"/>
      <c r="K104" s="237"/>
      <c r="L104" s="243"/>
    </row>
    <row r="105" spans="1:12">
      <c r="A105" s="243"/>
      <c r="B105" s="238"/>
      <c r="C105" s="243"/>
      <c r="D105" s="327"/>
      <c r="E105" s="327"/>
      <c r="F105" s="327"/>
      <c r="G105" s="327"/>
      <c r="H105" s="237"/>
      <c r="I105" s="237"/>
      <c r="J105" s="237"/>
      <c r="K105" s="237"/>
      <c r="L105" s="243"/>
    </row>
    <row r="106" spans="1:12">
      <c r="A106" s="243"/>
      <c r="B106" s="238"/>
      <c r="C106" s="243"/>
      <c r="D106" s="327"/>
      <c r="E106" s="327"/>
      <c r="F106" s="327"/>
      <c r="G106" s="327"/>
      <c r="H106" s="237"/>
      <c r="I106" s="237"/>
      <c r="J106" s="237"/>
      <c r="K106" s="237"/>
      <c r="L106" s="243"/>
    </row>
    <row r="107" spans="1:12">
      <c r="A107" s="243"/>
      <c r="B107" s="238"/>
      <c r="C107" s="243"/>
      <c r="D107" s="327"/>
      <c r="E107" s="327"/>
      <c r="F107" s="327"/>
      <c r="G107" s="327"/>
      <c r="H107" s="237"/>
      <c r="I107" s="237"/>
      <c r="J107" s="237"/>
      <c r="K107" s="237"/>
      <c r="L107" s="243"/>
    </row>
    <row r="108" spans="1:12">
      <c r="A108" s="243"/>
      <c r="B108" s="238"/>
      <c r="C108" s="243"/>
      <c r="D108" s="327"/>
      <c r="E108" s="327"/>
      <c r="F108" s="327"/>
      <c r="G108" s="327"/>
      <c r="H108" s="237"/>
      <c r="I108" s="237"/>
      <c r="J108" s="237"/>
      <c r="K108" s="237"/>
      <c r="L108" s="243"/>
    </row>
    <row r="109" spans="1:12">
      <c r="A109" s="243"/>
      <c r="B109" s="238"/>
      <c r="C109" s="243"/>
      <c r="D109" s="327"/>
      <c r="E109" s="327"/>
      <c r="F109" s="327"/>
      <c r="G109" s="327"/>
      <c r="H109" s="237"/>
      <c r="I109" s="237"/>
      <c r="J109" s="237"/>
      <c r="K109" s="237"/>
      <c r="L109" s="243"/>
    </row>
    <row r="110" spans="1:12">
      <c r="A110" s="243"/>
      <c r="B110" s="238"/>
      <c r="C110" s="243"/>
      <c r="D110" s="327"/>
      <c r="E110" s="327"/>
      <c r="F110" s="327"/>
      <c r="G110" s="327"/>
      <c r="H110" s="237"/>
      <c r="I110" s="237"/>
      <c r="J110" s="237"/>
      <c r="K110" s="237"/>
      <c r="L110" s="243"/>
    </row>
    <row r="111" spans="1:12">
      <c r="A111" s="243"/>
      <c r="B111" s="238"/>
      <c r="C111" s="243"/>
      <c r="D111" s="327"/>
      <c r="E111" s="327"/>
      <c r="F111" s="327"/>
      <c r="G111" s="327"/>
      <c r="H111" s="237"/>
      <c r="I111" s="237"/>
      <c r="J111" s="237"/>
      <c r="K111" s="237"/>
      <c r="L111" s="243"/>
    </row>
    <row r="112" spans="1:12">
      <c r="A112" s="243"/>
      <c r="B112" s="238"/>
      <c r="C112" s="243"/>
      <c r="D112" s="327"/>
      <c r="E112" s="327"/>
      <c r="F112" s="327"/>
      <c r="G112" s="327"/>
      <c r="H112" s="237"/>
      <c r="I112" s="237"/>
      <c r="J112" s="237"/>
      <c r="K112" s="237"/>
      <c r="L112" s="243"/>
    </row>
    <row r="113" spans="1:12">
      <c r="A113" s="243"/>
      <c r="B113" s="238"/>
      <c r="C113" s="243"/>
      <c r="D113" s="327"/>
      <c r="E113" s="327"/>
      <c r="F113" s="327"/>
      <c r="G113" s="327"/>
      <c r="H113" s="237"/>
      <c r="I113" s="237"/>
      <c r="J113" s="237"/>
      <c r="K113" s="237"/>
      <c r="L113" s="243"/>
    </row>
    <row r="114" spans="1:12">
      <c r="A114" s="243"/>
      <c r="B114" s="238"/>
      <c r="C114" s="243"/>
      <c r="D114" s="327"/>
      <c r="E114" s="327"/>
      <c r="F114" s="327"/>
      <c r="G114" s="327"/>
      <c r="H114" s="237"/>
      <c r="I114" s="237"/>
      <c r="J114" s="237"/>
      <c r="K114" s="237"/>
      <c r="L114" s="243"/>
    </row>
    <row r="115" spans="1:12">
      <c r="A115" s="243"/>
      <c r="B115" s="238"/>
      <c r="C115" s="243"/>
      <c r="D115" s="327"/>
      <c r="E115" s="327"/>
      <c r="F115" s="327"/>
      <c r="G115" s="327"/>
      <c r="H115" s="237"/>
      <c r="I115" s="237"/>
      <c r="J115" s="237"/>
      <c r="K115" s="237"/>
      <c r="L115" s="243"/>
    </row>
    <row r="116" spans="1:12">
      <c r="A116" s="243"/>
      <c r="B116" s="238"/>
      <c r="C116" s="243"/>
      <c r="D116" s="327"/>
      <c r="E116" s="327"/>
      <c r="F116" s="327"/>
      <c r="G116" s="327"/>
      <c r="H116" s="237"/>
      <c r="I116" s="237"/>
      <c r="J116" s="237"/>
      <c r="K116" s="237"/>
      <c r="L116" s="243"/>
    </row>
    <row r="117" spans="1:12">
      <c r="A117" s="243"/>
      <c r="B117" s="238"/>
      <c r="C117" s="243"/>
      <c r="D117" s="327"/>
      <c r="E117" s="327"/>
      <c r="F117" s="327"/>
      <c r="G117" s="327"/>
      <c r="H117" s="237"/>
      <c r="I117" s="237"/>
      <c r="J117" s="237"/>
      <c r="K117" s="237"/>
      <c r="L117" s="243"/>
    </row>
    <row r="118" spans="1:12">
      <c r="A118" s="243"/>
      <c r="B118" s="238"/>
      <c r="C118" s="243"/>
      <c r="D118" s="327"/>
      <c r="E118" s="327"/>
      <c r="F118" s="327"/>
      <c r="G118" s="327"/>
      <c r="H118" s="237"/>
      <c r="I118" s="237"/>
      <c r="J118" s="237"/>
      <c r="K118" s="237"/>
      <c r="L118" s="243"/>
    </row>
    <row r="119" spans="1:12">
      <c r="A119" s="243"/>
      <c r="B119" s="238"/>
      <c r="C119" s="243"/>
      <c r="D119" s="327"/>
      <c r="E119" s="327"/>
      <c r="F119" s="327"/>
      <c r="G119" s="327"/>
      <c r="H119" s="237"/>
      <c r="I119" s="237"/>
      <c r="J119" s="237"/>
      <c r="K119" s="237"/>
      <c r="L119" s="243"/>
    </row>
    <row r="120" spans="1:12">
      <c r="A120" s="243"/>
      <c r="B120" s="238"/>
      <c r="C120" s="243"/>
      <c r="D120" s="327"/>
      <c r="E120" s="327"/>
      <c r="F120" s="327"/>
      <c r="G120" s="327"/>
      <c r="H120" s="237"/>
      <c r="I120" s="237"/>
      <c r="J120" s="237"/>
      <c r="K120" s="237"/>
      <c r="L120" s="243"/>
    </row>
    <row r="121" spans="1:12">
      <c r="A121" s="243"/>
      <c r="B121" s="238"/>
      <c r="C121" s="243"/>
      <c r="D121" s="327"/>
      <c r="E121" s="327"/>
      <c r="F121" s="327"/>
      <c r="G121" s="327"/>
      <c r="H121" s="237"/>
      <c r="I121" s="237"/>
      <c r="J121" s="237"/>
      <c r="K121" s="237"/>
      <c r="L121" s="243"/>
    </row>
    <row r="122" spans="1:12">
      <c r="A122" s="243"/>
      <c r="B122" s="238"/>
      <c r="C122" s="243"/>
      <c r="D122" s="327"/>
      <c r="E122" s="327"/>
      <c r="F122" s="327"/>
      <c r="G122" s="327"/>
      <c r="H122" s="237"/>
      <c r="I122" s="237"/>
      <c r="J122" s="237"/>
      <c r="K122" s="237"/>
      <c r="L122" s="243"/>
    </row>
    <row r="123" spans="1:12">
      <c r="A123" s="243"/>
      <c r="B123" s="238"/>
      <c r="C123" s="243"/>
      <c r="D123" s="327"/>
      <c r="E123" s="327"/>
      <c r="F123" s="327"/>
      <c r="G123" s="327"/>
      <c r="H123" s="237"/>
      <c r="I123" s="237"/>
      <c r="J123" s="237"/>
      <c r="K123" s="237"/>
      <c r="L123" s="243"/>
    </row>
    <row r="124" spans="1:12">
      <c r="A124" s="243"/>
      <c r="B124" s="238"/>
      <c r="C124" s="243"/>
      <c r="D124" s="327"/>
      <c r="E124" s="327"/>
      <c r="F124" s="327"/>
      <c r="G124" s="327"/>
      <c r="H124" s="237"/>
      <c r="I124" s="237"/>
      <c r="J124" s="237"/>
      <c r="K124" s="237"/>
      <c r="L124" s="243"/>
    </row>
    <row r="125" spans="1:12">
      <c r="A125" s="243"/>
      <c r="B125" s="238"/>
      <c r="C125" s="243"/>
      <c r="D125" s="327"/>
      <c r="E125" s="327"/>
      <c r="F125" s="327"/>
      <c r="G125" s="327"/>
      <c r="H125" s="237"/>
      <c r="I125" s="237"/>
      <c r="J125" s="237"/>
      <c r="K125" s="237"/>
      <c r="L125" s="243"/>
    </row>
    <row r="126" spans="1:12" ht="15" customHeight="1">
      <c r="A126" s="243" t="s">
        <v>36</v>
      </c>
      <c r="B126" s="243"/>
      <c r="C126" s="327"/>
      <c r="D126" s="327"/>
      <c r="E126" s="327"/>
      <c r="F126" s="327"/>
      <c r="G126" s="327"/>
      <c r="H126" s="237"/>
      <c r="I126" s="237"/>
      <c r="J126" s="237"/>
      <c r="K126" s="237"/>
      <c r="L126" s="243"/>
    </row>
    <row r="127" spans="1:12" ht="15" customHeight="1">
      <c r="A127" s="243"/>
      <c r="B127" s="331" t="s">
        <v>37</v>
      </c>
      <c r="C127" s="332" t="s">
        <v>289</v>
      </c>
      <c r="D127" s="333"/>
      <c r="E127" s="333"/>
      <c r="F127" s="333"/>
      <c r="G127" s="333"/>
      <c r="H127" s="333"/>
      <c r="I127" s="333"/>
      <c r="J127" s="333"/>
      <c r="K127" s="333"/>
      <c r="L127" s="334"/>
    </row>
    <row r="128" spans="1:12" ht="15" customHeight="1">
      <c r="A128" s="243"/>
      <c r="B128" s="335" t="s">
        <v>38</v>
      </c>
      <c r="C128" s="336" t="s">
        <v>290</v>
      </c>
      <c r="D128" s="337"/>
      <c r="E128" s="337"/>
      <c r="F128" s="337"/>
      <c r="G128" s="337"/>
      <c r="H128" s="337"/>
      <c r="I128" s="337"/>
      <c r="J128" s="337"/>
      <c r="K128" s="337"/>
      <c r="L128" s="338"/>
    </row>
    <row r="129" spans="1:12" ht="15" customHeight="1">
      <c r="A129" s="243"/>
      <c r="B129" s="331" t="s">
        <v>122</v>
      </c>
      <c r="C129" s="336" t="s">
        <v>291</v>
      </c>
      <c r="D129" s="337"/>
      <c r="E129" s="337"/>
      <c r="F129" s="337"/>
      <c r="G129" s="337"/>
      <c r="H129" s="337"/>
      <c r="I129" s="337"/>
      <c r="J129" s="337"/>
      <c r="K129" s="337"/>
      <c r="L129" s="338"/>
    </row>
    <row r="130" spans="1:12" ht="15" customHeight="1">
      <c r="A130" s="243"/>
      <c r="B130" s="331" t="s">
        <v>158</v>
      </c>
      <c r="C130" s="336" t="s">
        <v>292</v>
      </c>
      <c r="D130" s="337"/>
      <c r="E130" s="337"/>
      <c r="F130" s="337"/>
      <c r="G130" s="337"/>
      <c r="H130" s="337"/>
      <c r="I130" s="337"/>
      <c r="J130" s="337"/>
      <c r="K130" s="337"/>
      <c r="L130" s="338"/>
    </row>
    <row r="131" spans="1:12" ht="15" customHeight="1">
      <c r="A131" s="243"/>
      <c r="B131" s="335" t="s">
        <v>135</v>
      </c>
      <c r="C131" s="336" t="s">
        <v>160</v>
      </c>
      <c r="D131" s="337"/>
      <c r="E131" s="337"/>
      <c r="F131" s="337"/>
      <c r="G131" s="337"/>
      <c r="H131" s="337"/>
      <c r="I131" s="337"/>
      <c r="J131" s="337"/>
      <c r="K131" s="337"/>
      <c r="L131" s="338"/>
    </row>
    <row r="132" spans="1:12" ht="15" customHeight="1">
      <c r="A132" s="243"/>
      <c r="B132" s="335" t="s">
        <v>39</v>
      </c>
      <c r="C132" s="336" t="s">
        <v>293</v>
      </c>
      <c r="D132" s="337"/>
      <c r="E132" s="337"/>
      <c r="F132" s="337"/>
      <c r="G132" s="337"/>
      <c r="H132" s="337"/>
      <c r="I132" s="337"/>
      <c r="J132" s="337"/>
      <c r="K132" s="337"/>
      <c r="L132" s="338"/>
    </row>
    <row r="133" spans="1:12" ht="15" customHeight="1">
      <c r="A133" s="243"/>
      <c r="B133" s="335" t="s">
        <v>157</v>
      </c>
      <c r="C133" s="336" t="s">
        <v>294</v>
      </c>
      <c r="D133" s="337"/>
      <c r="E133" s="337"/>
      <c r="F133" s="337"/>
      <c r="G133" s="337"/>
      <c r="H133" s="337"/>
      <c r="I133" s="337"/>
      <c r="J133" s="337"/>
      <c r="K133" s="337"/>
      <c r="L133" s="338"/>
    </row>
    <row r="134" spans="1:12" ht="15" customHeight="1">
      <c r="A134" s="243"/>
      <c r="B134" s="339" t="s">
        <v>159</v>
      </c>
      <c r="C134" s="336" t="s">
        <v>295</v>
      </c>
      <c r="D134" s="337"/>
      <c r="E134" s="337"/>
      <c r="F134" s="337"/>
      <c r="G134" s="337"/>
      <c r="H134" s="337"/>
      <c r="I134" s="337"/>
      <c r="J134" s="337"/>
      <c r="K134" s="337"/>
      <c r="L134" s="338"/>
    </row>
    <row r="135" spans="1:12" ht="15" customHeight="1">
      <c r="A135" s="243"/>
      <c r="B135" s="335" t="s">
        <v>201</v>
      </c>
      <c r="C135" s="336" t="s">
        <v>296</v>
      </c>
      <c r="D135" s="337"/>
      <c r="E135" s="337"/>
      <c r="F135" s="337"/>
      <c r="G135" s="337"/>
      <c r="H135" s="337"/>
      <c r="I135" s="337"/>
      <c r="J135" s="337"/>
      <c r="K135" s="337"/>
      <c r="L135" s="338"/>
    </row>
    <row r="136" spans="1:12" ht="15" customHeight="1">
      <c r="A136" s="243" t="s">
        <v>40</v>
      </c>
      <c r="B136" s="243"/>
      <c r="C136" s="329"/>
      <c r="D136" s="329"/>
      <c r="E136" s="329"/>
      <c r="F136" s="329"/>
      <c r="G136" s="329"/>
      <c r="H136" s="237"/>
      <c r="I136" s="237"/>
      <c r="J136" s="237"/>
      <c r="K136" s="237"/>
      <c r="L136" s="243"/>
    </row>
    <row r="137" spans="1:12" ht="15" customHeight="1">
      <c r="A137" s="243"/>
      <c r="B137" s="331" t="s">
        <v>41</v>
      </c>
      <c r="C137" s="336" t="s">
        <v>297</v>
      </c>
      <c r="D137" s="337"/>
      <c r="E137" s="337"/>
      <c r="F137" s="337"/>
      <c r="G137" s="337"/>
      <c r="H137" s="337"/>
      <c r="I137" s="337"/>
      <c r="J137" s="337"/>
      <c r="K137" s="337"/>
      <c r="L137" s="338"/>
    </row>
    <row r="138" spans="1:12" ht="15" customHeight="1">
      <c r="A138" s="243"/>
      <c r="B138" s="335" t="s">
        <v>9</v>
      </c>
      <c r="C138" s="336" t="s">
        <v>298</v>
      </c>
      <c r="D138" s="337"/>
      <c r="E138" s="337"/>
      <c r="F138" s="337"/>
      <c r="G138" s="337"/>
      <c r="H138" s="337"/>
      <c r="I138" s="337"/>
      <c r="J138" s="337"/>
      <c r="K138" s="337"/>
      <c r="L138" s="338"/>
    </row>
    <row r="139" spans="1:12" ht="15" customHeight="1">
      <c r="A139" s="243"/>
      <c r="B139" s="331" t="s">
        <v>161</v>
      </c>
      <c r="C139" s="336" t="s">
        <v>165</v>
      </c>
      <c r="D139" s="337"/>
      <c r="E139" s="337"/>
      <c r="F139" s="337"/>
      <c r="G139" s="337"/>
      <c r="H139" s="337"/>
      <c r="I139" s="337"/>
      <c r="J139" s="337"/>
      <c r="K139" s="337"/>
      <c r="L139" s="338"/>
    </row>
    <row r="140" spans="1:12" ht="15" customHeight="1">
      <c r="A140" s="243"/>
      <c r="B140" s="335" t="s">
        <v>135</v>
      </c>
      <c r="C140" s="336" t="s">
        <v>160</v>
      </c>
      <c r="D140" s="337"/>
      <c r="E140" s="337"/>
      <c r="F140" s="337"/>
      <c r="G140" s="337"/>
      <c r="H140" s="337"/>
      <c r="I140" s="337"/>
      <c r="J140" s="337"/>
      <c r="K140" s="337"/>
      <c r="L140" s="338"/>
    </row>
    <row r="141" spans="1:12" ht="15" customHeight="1">
      <c r="A141" s="243"/>
      <c r="B141" s="335" t="s">
        <v>10</v>
      </c>
      <c r="C141" s="336" t="s">
        <v>299</v>
      </c>
      <c r="D141" s="337"/>
      <c r="E141" s="337"/>
      <c r="F141" s="337"/>
      <c r="G141" s="337"/>
      <c r="H141" s="337"/>
      <c r="I141" s="337"/>
      <c r="J141" s="337"/>
      <c r="K141" s="337"/>
      <c r="L141" s="338"/>
    </row>
    <row r="142" spans="1:12" ht="15" customHeight="1">
      <c r="A142" s="243"/>
      <c r="B142" s="335" t="s">
        <v>164</v>
      </c>
      <c r="C142" s="336" t="s">
        <v>300</v>
      </c>
      <c r="D142" s="337"/>
      <c r="E142" s="337"/>
      <c r="F142" s="337"/>
      <c r="G142" s="337"/>
      <c r="H142" s="337"/>
      <c r="I142" s="337"/>
      <c r="J142" s="337"/>
      <c r="K142" s="337"/>
      <c r="L142" s="338"/>
    </row>
    <row r="143" spans="1:12" ht="15" customHeight="1">
      <c r="A143" s="243"/>
      <c r="B143" s="335" t="s">
        <v>63</v>
      </c>
      <c r="C143" s="336" t="s">
        <v>301</v>
      </c>
      <c r="D143" s="337"/>
      <c r="E143" s="337"/>
      <c r="F143" s="337"/>
      <c r="G143" s="337"/>
      <c r="H143" s="337"/>
      <c r="I143" s="337"/>
      <c r="J143" s="337"/>
      <c r="K143" s="337"/>
      <c r="L143" s="338"/>
    </row>
    <row r="144" spans="1:12" ht="15" customHeight="1">
      <c r="A144" s="243"/>
      <c r="B144" s="335" t="s">
        <v>202</v>
      </c>
      <c r="C144" s="336" t="s">
        <v>203</v>
      </c>
      <c r="D144" s="337"/>
      <c r="E144" s="337"/>
      <c r="F144" s="337"/>
      <c r="G144" s="337"/>
      <c r="H144" s="337"/>
      <c r="I144" s="337"/>
      <c r="J144" s="337"/>
      <c r="K144" s="337"/>
      <c r="L144" s="338"/>
    </row>
    <row r="145" spans="1:12" ht="15" customHeight="1">
      <c r="A145" s="243" t="s">
        <v>42</v>
      </c>
      <c r="B145" s="243"/>
      <c r="C145" s="329"/>
      <c r="D145" s="329"/>
      <c r="E145" s="329"/>
      <c r="F145" s="329"/>
      <c r="G145" s="329"/>
      <c r="H145" s="237"/>
      <c r="I145" s="237"/>
      <c r="J145" s="237"/>
      <c r="K145" s="237"/>
      <c r="L145" s="243"/>
    </row>
    <row r="146" spans="1:12" ht="15" customHeight="1">
      <c r="A146" s="243"/>
      <c r="B146" s="335" t="s">
        <v>41</v>
      </c>
      <c r="C146" s="336" t="s">
        <v>302</v>
      </c>
      <c r="D146" s="337"/>
      <c r="E146" s="337"/>
      <c r="F146" s="337"/>
      <c r="G146" s="337"/>
      <c r="H146" s="337"/>
      <c r="I146" s="337"/>
      <c r="J146" s="337"/>
      <c r="K146" s="337"/>
      <c r="L146" s="338"/>
    </row>
    <row r="147" spans="1:12" ht="15" customHeight="1">
      <c r="A147" s="243"/>
      <c r="B147" s="335" t="s">
        <v>7</v>
      </c>
      <c r="C147" s="336" t="s">
        <v>303</v>
      </c>
      <c r="D147" s="337"/>
      <c r="E147" s="337"/>
      <c r="F147" s="337"/>
      <c r="G147" s="337"/>
      <c r="H147" s="337"/>
      <c r="I147" s="337"/>
      <c r="J147" s="337"/>
      <c r="K147" s="337"/>
      <c r="L147" s="338"/>
    </row>
    <row r="148" spans="1:12" ht="15" customHeight="1">
      <c r="A148" s="243"/>
      <c r="B148" s="331" t="s">
        <v>161</v>
      </c>
      <c r="C148" s="336" t="s">
        <v>165</v>
      </c>
      <c r="D148" s="337"/>
      <c r="E148" s="337"/>
      <c r="F148" s="337"/>
      <c r="G148" s="337"/>
      <c r="H148" s="337"/>
      <c r="I148" s="337"/>
      <c r="J148" s="337"/>
      <c r="K148" s="337"/>
      <c r="L148" s="338"/>
    </row>
    <row r="149" spans="1:12" ht="15" customHeight="1">
      <c r="A149" s="243"/>
      <c r="B149" s="335" t="s">
        <v>135</v>
      </c>
      <c r="C149" s="336" t="s">
        <v>160</v>
      </c>
      <c r="D149" s="337"/>
      <c r="E149" s="337"/>
      <c r="F149" s="337"/>
      <c r="G149" s="337"/>
      <c r="H149" s="337"/>
      <c r="I149" s="337"/>
      <c r="J149" s="337"/>
      <c r="K149" s="337"/>
      <c r="L149" s="338"/>
    </row>
    <row r="150" spans="1:12" ht="15" customHeight="1">
      <c r="A150" s="243"/>
      <c r="B150" s="335" t="s">
        <v>168</v>
      </c>
      <c r="C150" s="336" t="s">
        <v>304</v>
      </c>
      <c r="D150" s="337"/>
      <c r="E150" s="337"/>
      <c r="F150" s="337"/>
      <c r="G150" s="337"/>
      <c r="H150" s="337"/>
      <c r="I150" s="337"/>
      <c r="J150" s="337"/>
      <c r="K150" s="337"/>
      <c r="L150" s="338"/>
    </row>
    <row r="151" spans="1:12" ht="15" customHeight="1">
      <c r="A151" s="243"/>
      <c r="B151" s="335" t="s">
        <v>82</v>
      </c>
      <c r="C151" s="336" t="s">
        <v>305</v>
      </c>
      <c r="D151" s="337"/>
      <c r="E151" s="337"/>
      <c r="F151" s="337"/>
      <c r="G151" s="337"/>
      <c r="H151" s="337"/>
      <c r="I151" s="337"/>
      <c r="J151" s="337"/>
      <c r="K151" s="337"/>
      <c r="L151" s="338"/>
    </row>
    <row r="152" spans="1:12" ht="15" customHeight="1">
      <c r="A152" s="243"/>
      <c r="B152" s="335" t="s">
        <v>64</v>
      </c>
      <c r="C152" s="336" t="s">
        <v>306</v>
      </c>
      <c r="D152" s="337"/>
      <c r="E152" s="337"/>
      <c r="F152" s="337"/>
      <c r="G152" s="337"/>
      <c r="H152" s="337"/>
      <c r="I152" s="337"/>
      <c r="J152" s="337"/>
      <c r="K152" s="337"/>
      <c r="L152" s="338"/>
    </row>
    <row r="153" spans="1:12" ht="15" customHeight="1">
      <c r="A153" s="243"/>
      <c r="B153" s="335" t="s">
        <v>205</v>
      </c>
      <c r="C153" s="336" t="s">
        <v>204</v>
      </c>
      <c r="D153" s="337"/>
      <c r="E153" s="337"/>
      <c r="F153" s="337"/>
      <c r="G153" s="337"/>
      <c r="H153" s="337"/>
      <c r="I153" s="337"/>
      <c r="J153" s="337"/>
      <c r="K153" s="337"/>
      <c r="L153" s="338"/>
    </row>
    <row r="154" spans="1:12" ht="15" customHeight="1">
      <c r="A154" s="243" t="s">
        <v>215</v>
      </c>
      <c r="B154" s="243"/>
      <c r="C154" s="329"/>
      <c r="D154" s="329"/>
      <c r="E154" s="329"/>
      <c r="F154" s="329"/>
      <c r="G154" s="329"/>
      <c r="H154" s="237"/>
      <c r="I154" s="237"/>
      <c r="J154" s="237"/>
      <c r="K154" s="237"/>
      <c r="L154" s="243"/>
    </row>
    <row r="155" spans="1:12" ht="15" customHeight="1">
      <c r="A155" s="243"/>
      <c r="B155" s="335" t="s">
        <v>41</v>
      </c>
      <c r="C155" s="336" t="s">
        <v>307</v>
      </c>
      <c r="D155" s="337"/>
      <c r="E155" s="337"/>
      <c r="F155" s="337"/>
      <c r="G155" s="337"/>
      <c r="H155" s="337"/>
      <c r="I155" s="337"/>
      <c r="J155" s="337"/>
      <c r="K155" s="337"/>
      <c r="L155" s="338"/>
    </row>
    <row r="156" spans="1:12" ht="15" customHeight="1">
      <c r="A156" s="243"/>
      <c r="B156" s="335" t="s">
        <v>218</v>
      </c>
      <c r="C156" s="336" t="s">
        <v>308</v>
      </c>
      <c r="D156" s="337"/>
      <c r="E156" s="337"/>
      <c r="F156" s="337"/>
      <c r="G156" s="337"/>
      <c r="H156" s="337"/>
      <c r="I156" s="337"/>
      <c r="J156" s="337"/>
      <c r="K156" s="337"/>
      <c r="L156" s="338"/>
    </row>
    <row r="157" spans="1:12" ht="15" customHeight="1">
      <c r="A157" s="243"/>
      <c r="B157" s="335" t="s">
        <v>123</v>
      </c>
      <c r="C157" s="336" t="s">
        <v>309</v>
      </c>
      <c r="D157" s="337"/>
      <c r="E157" s="337"/>
      <c r="F157" s="337"/>
      <c r="G157" s="337"/>
      <c r="H157" s="337"/>
      <c r="I157" s="337"/>
      <c r="J157" s="337"/>
      <c r="K157" s="337"/>
      <c r="L157" s="338"/>
    </row>
    <row r="158" spans="1:12" ht="15" customHeight="1">
      <c r="A158" s="243"/>
      <c r="B158" s="331" t="s">
        <v>161</v>
      </c>
      <c r="C158" s="336" t="s">
        <v>165</v>
      </c>
      <c r="D158" s="337"/>
      <c r="E158" s="337"/>
      <c r="F158" s="337"/>
      <c r="G158" s="337"/>
      <c r="H158" s="337"/>
      <c r="I158" s="337"/>
      <c r="J158" s="337"/>
      <c r="K158" s="337"/>
      <c r="L158" s="338"/>
    </row>
    <row r="159" spans="1:12" ht="15" customHeight="1">
      <c r="A159" s="243"/>
      <c r="B159" s="335" t="s">
        <v>135</v>
      </c>
      <c r="C159" s="336" t="s">
        <v>160</v>
      </c>
      <c r="D159" s="337"/>
      <c r="E159" s="337"/>
      <c r="F159" s="337"/>
      <c r="G159" s="337"/>
      <c r="H159" s="337"/>
      <c r="I159" s="337"/>
      <c r="J159" s="337"/>
      <c r="K159" s="337"/>
      <c r="L159" s="338"/>
    </row>
    <row r="160" spans="1:12" ht="15" customHeight="1">
      <c r="A160" s="243"/>
      <c r="B160" s="335" t="s">
        <v>4</v>
      </c>
      <c r="C160" s="336" t="s">
        <v>310</v>
      </c>
      <c r="D160" s="337"/>
      <c r="E160" s="337"/>
      <c r="F160" s="337"/>
      <c r="G160" s="337"/>
      <c r="H160" s="337"/>
      <c r="I160" s="337"/>
      <c r="J160" s="337"/>
      <c r="K160" s="337"/>
      <c r="L160" s="338"/>
    </row>
    <row r="161" spans="1:12" ht="15" customHeight="1">
      <c r="A161" s="243"/>
      <c r="B161" s="335" t="s">
        <v>166</v>
      </c>
      <c r="C161" s="336" t="s">
        <v>311</v>
      </c>
      <c r="D161" s="337"/>
      <c r="E161" s="337"/>
      <c r="F161" s="337"/>
      <c r="G161" s="337"/>
      <c r="H161" s="337"/>
      <c r="I161" s="337"/>
      <c r="J161" s="337"/>
      <c r="K161" s="337"/>
      <c r="L161" s="338"/>
    </row>
    <row r="162" spans="1:12" ht="15" customHeight="1">
      <c r="A162" s="243"/>
      <c r="B162" s="335" t="s">
        <v>64</v>
      </c>
      <c r="C162" s="336" t="s">
        <v>312</v>
      </c>
      <c r="D162" s="337"/>
      <c r="E162" s="337"/>
      <c r="F162" s="337"/>
      <c r="G162" s="337"/>
      <c r="H162" s="337"/>
      <c r="I162" s="337"/>
      <c r="J162" s="337"/>
      <c r="K162" s="337"/>
      <c r="L162" s="338"/>
    </row>
    <row r="163" spans="1:12" ht="15" customHeight="1">
      <c r="A163" s="243"/>
      <c r="B163" s="335" t="s">
        <v>206</v>
      </c>
      <c r="C163" s="336" t="s">
        <v>207</v>
      </c>
      <c r="D163" s="337"/>
      <c r="E163" s="337"/>
      <c r="F163" s="337"/>
      <c r="G163" s="337"/>
      <c r="H163" s="337"/>
      <c r="I163" s="337"/>
      <c r="J163" s="337"/>
      <c r="K163" s="337"/>
      <c r="L163" s="338"/>
    </row>
    <row r="164" spans="1:12" ht="15" customHeight="1">
      <c r="A164" s="243"/>
      <c r="B164" s="243"/>
      <c r="C164" s="327"/>
      <c r="D164" s="327"/>
      <c r="E164" s="327"/>
      <c r="F164" s="327"/>
      <c r="G164" s="327"/>
      <c r="H164" s="237"/>
      <c r="I164" s="237"/>
      <c r="J164" s="237"/>
      <c r="K164" s="237"/>
      <c r="L164" s="243"/>
    </row>
    <row r="165" spans="1:12" ht="15" customHeight="1">
      <c r="A165" s="243"/>
      <c r="B165" s="243"/>
      <c r="C165" s="327"/>
      <c r="D165" s="327"/>
      <c r="E165" s="327"/>
      <c r="F165" s="327"/>
      <c r="G165" s="327"/>
      <c r="H165" s="237"/>
      <c r="I165" s="237"/>
      <c r="J165" s="237"/>
      <c r="K165" s="237"/>
      <c r="L165" s="243"/>
    </row>
    <row r="166" spans="1:12" ht="15" customHeight="1">
      <c r="A166" s="243"/>
      <c r="B166" s="361"/>
      <c r="C166" s="361"/>
      <c r="D166" s="361"/>
      <c r="E166" s="361"/>
      <c r="F166" s="361"/>
      <c r="G166" s="361"/>
      <c r="H166" s="361"/>
      <c r="I166" s="361"/>
      <c r="J166" s="361"/>
      <c r="K166" s="361"/>
      <c r="L166" s="361"/>
    </row>
    <row r="167" spans="1:12" ht="15" customHeight="1">
      <c r="A167" s="243"/>
      <c r="B167" s="361"/>
      <c r="C167" s="361"/>
      <c r="D167" s="361"/>
      <c r="E167" s="361"/>
      <c r="F167" s="361"/>
      <c r="G167" s="361"/>
      <c r="H167" s="361"/>
      <c r="I167" s="361"/>
      <c r="J167" s="361"/>
      <c r="K167" s="361"/>
      <c r="L167" s="361"/>
    </row>
    <row r="168" spans="1:12" ht="15" customHeight="1">
      <c r="A168" s="243"/>
      <c r="B168" s="361"/>
      <c r="C168" s="361"/>
      <c r="D168" s="361"/>
      <c r="E168" s="361"/>
      <c r="F168" s="361"/>
      <c r="G168" s="361"/>
      <c r="H168" s="361"/>
      <c r="I168" s="361"/>
      <c r="J168" s="361"/>
      <c r="K168" s="361"/>
      <c r="L168" s="361"/>
    </row>
    <row r="169" spans="1:12" ht="15" customHeight="1">
      <c r="A169" s="243"/>
      <c r="B169" s="361"/>
      <c r="C169" s="361"/>
      <c r="D169" s="361"/>
      <c r="E169" s="361"/>
      <c r="F169" s="361"/>
      <c r="G169" s="361"/>
      <c r="H169" s="361"/>
      <c r="I169" s="361"/>
      <c r="J169" s="361"/>
      <c r="K169" s="361"/>
      <c r="L169" s="361"/>
    </row>
    <row r="170" spans="1:12" ht="15" customHeight="1">
      <c r="A170" s="243"/>
      <c r="B170" s="362"/>
      <c r="C170" s="361"/>
      <c r="D170" s="361"/>
      <c r="E170" s="361"/>
      <c r="F170" s="361"/>
      <c r="G170" s="361"/>
      <c r="H170" s="361"/>
      <c r="I170" s="361"/>
      <c r="J170" s="361"/>
      <c r="K170" s="361"/>
      <c r="L170" s="361"/>
    </row>
    <row r="171" spans="1:12" ht="15" customHeight="1">
      <c r="A171" s="243"/>
      <c r="B171" s="361"/>
      <c r="C171" s="361"/>
      <c r="D171" s="361"/>
      <c r="E171" s="361"/>
      <c r="F171" s="361"/>
      <c r="G171" s="361"/>
      <c r="H171" s="361"/>
      <c r="I171" s="361"/>
      <c r="J171" s="361"/>
      <c r="K171" s="361"/>
      <c r="L171" s="361"/>
    </row>
    <row r="172" spans="1:12" ht="15" customHeight="1">
      <c r="C172" s="90"/>
      <c r="D172" s="90"/>
      <c r="E172" s="90"/>
      <c r="F172" s="90"/>
      <c r="G172" s="90"/>
      <c r="H172" s="91"/>
      <c r="I172" s="91"/>
      <c r="J172" s="91"/>
      <c r="K172" s="91"/>
    </row>
    <row r="173" spans="1:12" ht="15" customHeight="1">
      <c r="C173" s="90"/>
      <c r="D173" s="90"/>
      <c r="E173" s="90"/>
      <c r="F173" s="90"/>
      <c r="G173" s="90"/>
      <c r="H173" s="91"/>
      <c r="I173" s="91"/>
      <c r="J173" s="91"/>
      <c r="K173" s="91"/>
    </row>
    <row r="174" spans="1:12" ht="20.25" customHeight="1"/>
  </sheetData>
  <sheetProtection formatCells="0" formatRows="0" insertRows="0" selectLockedCells="1"/>
  <protectedRanges>
    <protectedRange sqref="A46:D46 G10:L11 A26:D26 A10:D11 A35:D35 A12:L12 A27:L27 B5:E5 B8:C9 D7:L9 E4:G5 A47:L47 B6:C6 A4:A9 B4:D4 A36:L36 A24:L25 A13:D23 H13:L13 A33:L34 A28:D32 A44:L45 A37:D43 H37:L43 A52:L53 A48:D51 H48:L51 C90:C97 I18:L23 I15:K17 H4:L6 A86:G89 D99:L107 I14:L14 H14:H23 A1:L3 G26:L26 G35:L35 G46:L46 D90:G98 A90:B107 H87:L98 A108:L65512 H28:L32" name="範囲1_1"/>
    <protectedRange sqref="A63:A64 A65:L66 A58:C62 A57:B57 A67:B67 D67:G67 A68:G85" name="範囲1_8_1_1"/>
    <protectedRange sqref="B63:C64" name="範囲1_3_1_1"/>
    <protectedRange sqref="I57:L64 E57:G62" name="範囲1_8_2"/>
    <protectedRange sqref="I63:L64 E63:G64" name="範囲1_3_2"/>
    <protectedRange sqref="L15:L17" name="範囲1_4_1"/>
  </protectedRanges>
  <mergeCells count="21">
    <mergeCell ref="E59:J59"/>
    <mergeCell ref="H65:L65"/>
    <mergeCell ref="B90:L90"/>
    <mergeCell ref="C95:L95"/>
    <mergeCell ref="C96:L96"/>
    <mergeCell ref="B171:L171"/>
    <mergeCell ref="B167:L167"/>
    <mergeCell ref="C93:L93"/>
    <mergeCell ref="C94:L94"/>
    <mergeCell ref="B170:L170"/>
    <mergeCell ref="B169:L169"/>
    <mergeCell ref="B168:L168"/>
    <mergeCell ref="B166:L166"/>
    <mergeCell ref="C97:L97"/>
    <mergeCell ref="C98:L98"/>
    <mergeCell ref="E46:G46"/>
    <mergeCell ref="C1:K1"/>
    <mergeCell ref="A1:B1"/>
    <mergeCell ref="E11:G11"/>
    <mergeCell ref="E26:G26"/>
    <mergeCell ref="E35:G35"/>
  </mergeCells>
  <phoneticPr fontId="1"/>
  <dataValidations count="9">
    <dataValidation type="list" allowBlank="1" showInputMessage="1" showErrorMessage="1" sqref="H13:H23" xr:uid="{6176B82E-31D1-414F-A33F-803036A21E38}">
      <formula1>"A.研究論文,B.小論文,C1.査読付収録論文,C2.収録論文,D.機関誌論文,E.著書等,F.学術解説等,G.一般口頭発表,H.その他資料"</formula1>
    </dataValidation>
    <dataValidation type="list" allowBlank="1" showInputMessage="1" showErrorMessage="1" sqref="H48:H51" xr:uid="{4E34E796-6587-409B-9979-591443590335}">
      <formula1>"N.受賞,O.表彰,P.成果の実施,Q.その他"</formula1>
    </dataValidation>
    <dataValidation type="list" allowBlank="1" showInputMessage="1" showErrorMessage="1" sqref="E13:G23 E28:G32 E37:G43 E48:G51" xr:uid="{55645233-41EB-43F1-AC03-28A2678BC9DF}">
      <formula1>"〇"</formula1>
    </dataValidation>
    <dataValidation allowBlank="1" showInputMessage="1" sqref="I57:I58 I60:I63" xr:uid="{B57B21F1-D6EB-42DA-8F71-2F438DF15BD7}"/>
    <dataValidation type="list" allowBlank="1" showInputMessage="1" showErrorMessage="1" sqref="H37:H43" xr:uid="{C7A98397-2746-4A6F-BF9E-294E4767F110}">
      <formula1>"K.プレスリリース,L.報道,M.展示会"</formula1>
    </dataValidation>
    <dataValidation type="date" errorStyle="warning" imeMode="halfAlpha" allowBlank="1" showInputMessage="1" showErrorMessage="1" errorTitle="日付" error="2010/10/31 の形式で入力してください" sqref="B58:B65 B52:B56" xr:uid="{A7E3D8B6-9CFD-458C-B47E-85F4866D2D89}">
      <formula1>36617</formula1>
      <formula2>43921</formula2>
    </dataValidation>
    <dataValidation imeMode="hiragana" allowBlank="1" showInputMessage="1" showErrorMessage="1" sqref="I37:L43 I13:L23 I28:L32" xr:uid="{381BA201-8F67-4420-A362-025D9A126217}"/>
    <dataValidation type="list" allowBlank="1" showInputMessage="1" showErrorMessage="1" sqref="H28:H32" xr:uid="{B90C806F-6329-4BFE-A364-0D7B1D3B940C}">
      <formula1>"I.標準化提案,J.標準化採択"</formula1>
    </dataValidation>
    <dataValidation type="list" allowBlank="1" showInputMessage="1" showErrorMessage="1" sqref="H65 H52:H53 N54:N56" xr:uid="{87E83FA4-A5C7-421E-82CD-6187B2AF904F}">
      <formula1>"A.受賞,B.表彰,C.標準化の採択,D.その他"</formula1>
    </dataValidation>
  </dataValidations>
  <pageMargins left="0.59055118110236227" right="0.59055118110236227" top="0.98425196850393704" bottom="0.19685039370078741" header="0.70866141732283472" footer="0.11811023622047245"/>
  <pageSetup paperSize="9" scale="61" fitToHeight="0" pageOrder="overThenDown" orientation="landscape" cellComments="asDisplayed" r:id="rId1"/>
  <headerFooter alignWithMargins="0">
    <oddFooter>&amp;C－&amp;P－</oddFoot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32"/>
  <sheetViews>
    <sheetView topLeftCell="A8" zoomScale="145" zoomScaleNormal="145" zoomScaleSheetLayoutView="100" workbookViewId="0">
      <selection activeCell="A9" sqref="A9:XFD13"/>
    </sheetView>
  </sheetViews>
  <sheetFormatPr defaultColWidth="9" defaultRowHeight="11.25"/>
  <cols>
    <col min="1" max="1" width="3.625" style="312" customWidth="1"/>
    <col min="2" max="2" width="16" style="312" customWidth="1"/>
    <col min="3" max="3" width="137.625" style="347" customWidth="1"/>
    <col min="4" max="4" width="9" style="312" customWidth="1"/>
    <col min="5" max="16384" width="9" style="312"/>
  </cols>
  <sheetData>
    <row r="1" spans="1:3">
      <c r="A1" s="254" t="s">
        <v>136</v>
      </c>
      <c r="B1" s="243"/>
      <c r="C1" s="327"/>
    </row>
    <row r="2" spans="1:3">
      <c r="A2" s="254"/>
      <c r="B2" s="243"/>
      <c r="C2" s="327"/>
    </row>
    <row r="3" spans="1:3">
      <c r="A3" s="340" t="s">
        <v>313</v>
      </c>
      <c r="B3" s="340"/>
      <c r="C3" s="242"/>
    </row>
    <row r="4" spans="1:3" ht="45">
      <c r="A4" s="308"/>
      <c r="B4" s="341" t="s">
        <v>73</v>
      </c>
      <c r="C4" s="342" t="s">
        <v>241</v>
      </c>
    </row>
    <row r="5" spans="1:3">
      <c r="A5" s="308"/>
      <c r="B5" s="343" t="s">
        <v>74</v>
      </c>
      <c r="C5" s="344" t="s">
        <v>238</v>
      </c>
    </row>
    <row r="6" spans="1:3" ht="22.5">
      <c r="A6" s="308"/>
      <c r="B6" s="341" t="s">
        <v>239</v>
      </c>
      <c r="C6" s="342" t="s">
        <v>314</v>
      </c>
    </row>
    <row r="7" spans="1:3" ht="33.75">
      <c r="A7" s="308"/>
      <c r="B7" s="341" t="s">
        <v>240</v>
      </c>
      <c r="C7" s="342" t="s">
        <v>315</v>
      </c>
    </row>
    <row r="8" spans="1:3" ht="168.75" customHeight="1">
      <c r="A8" s="308"/>
      <c r="B8" s="368" t="s">
        <v>325</v>
      </c>
      <c r="C8" s="369"/>
    </row>
    <row r="9" spans="1:3">
      <c r="A9" s="308"/>
      <c r="B9" s="343" t="s">
        <v>75</v>
      </c>
      <c r="C9" s="335" t="s">
        <v>133</v>
      </c>
    </row>
    <row r="10" spans="1:3" ht="22.5">
      <c r="A10" s="308"/>
      <c r="B10" s="343" t="s">
        <v>76</v>
      </c>
      <c r="C10" s="344" t="s">
        <v>242</v>
      </c>
    </row>
    <row r="11" spans="1:3" ht="22.5">
      <c r="A11" s="308"/>
      <c r="B11" s="343" t="s">
        <v>77</v>
      </c>
      <c r="C11" s="344" t="s">
        <v>243</v>
      </c>
    </row>
    <row r="12" spans="1:3" ht="45">
      <c r="A12" s="308"/>
      <c r="B12" s="341" t="s">
        <v>78</v>
      </c>
      <c r="C12" s="342" t="s">
        <v>316</v>
      </c>
    </row>
    <row r="13" spans="1:3">
      <c r="A13" s="308"/>
      <c r="B13" s="343" t="s">
        <v>12</v>
      </c>
      <c r="C13" s="335" t="s">
        <v>317</v>
      </c>
    </row>
    <row r="14" spans="1:3">
      <c r="A14" s="308"/>
      <c r="B14" s="242"/>
      <c r="C14" s="345"/>
    </row>
    <row r="15" spans="1:3">
      <c r="A15" s="340" t="s">
        <v>318</v>
      </c>
      <c r="B15" s="340"/>
      <c r="C15" s="346"/>
    </row>
    <row r="16" spans="1:3" ht="33.75">
      <c r="A16" s="308"/>
      <c r="B16" s="341" t="s">
        <v>70</v>
      </c>
      <c r="C16" s="342" t="s">
        <v>319</v>
      </c>
    </row>
    <row r="17" spans="1:3">
      <c r="A17" s="308"/>
      <c r="B17" s="343" t="s">
        <v>81</v>
      </c>
      <c r="C17" s="335" t="s">
        <v>58</v>
      </c>
    </row>
    <row r="18" spans="1:3">
      <c r="A18" s="308"/>
      <c r="B18" s="242"/>
      <c r="C18" s="345"/>
    </row>
    <row r="19" spans="1:3">
      <c r="A19" s="340" t="s">
        <v>320</v>
      </c>
      <c r="B19" s="340"/>
      <c r="C19" s="346"/>
    </row>
    <row r="20" spans="1:3">
      <c r="A20" s="308"/>
      <c r="B20" s="343" t="s">
        <v>24</v>
      </c>
      <c r="C20" s="335" t="s">
        <v>59</v>
      </c>
    </row>
    <row r="21" spans="1:3">
      <c r="A21" s="308"/>
      <c r="B21" s="343" t="s">
        <v>25</v>
      </c>
      <c r="C21" s="335" t="s">
        <v>6</v>
      </c>
    </row>
    <row r="22" spans="1:3">
      <c r="A22" s="308"/>
      <c r="B22" s="343" t="s">
        <v>53</v>
      </c>
      <c r="C22" s="335" t="s">
        <v>62</v>
      </c>
    </row>
    <row r="23" spans="1:3" ht="25.5" customHeight="1">
      <c r="A23" s="308"/>
      <c r="B23" s="370" t="s">
        <v>321</v>
      </c>
      <c r="C23" s="371"/>
    </row>
    <row r="24" spans="1:3">
      <c r="A24" s="308"/>
      <c r="B24" s="254"/>
      <c r="C24" s="345"/>
    </row>
    <row r="25" spans="1:3">
      <c r="A25" s="340" t="s">
        <v>322</v>
      </c>
      <c r="B25" s="340"/>
      <c r="C25" s="346"/>
    </row>
    <row r="26" spans="1:3">
      <c r="A26" s="243"/>
      <c r="B26" s="335" t="s">
        <v>55</v>
      </c>
      <c r="C26" s="335" t="s">
        <v>60</v>
      </c>
    </row>
    <row r="27" spans="1:3">
      <c r="A27" s="243"/>
      <c r="B27" s="335" t="s">
        <v>57</v>
      </c>
      <c r="C27" s="335" t="s">
        <v>61</v>
      </c>
    </row>
    <row r="28" spans="1:3">
      <c r="A28" s="243"/>
      <c r="B28" s="335" t="s">
        <v>210</v>
      </c>
      <c r="C28" s="335" t="s">
        <v>211</v>
      </c>
    </row>
    <row r="29" spans="1:3">
      <c r="A29" s="243"/>
      <c r="B29" s="335" t="s">
        <v>209</v>
      </c>
      <c r="C29" s="335" t="s">
        <v>163</v>
      </c>
    </row>
    <row r="30" spans="1:3">
      <c r="B30" s="243"/>
      <c r="C30" s="243"/>
    </row>
    <row r="31" spans="1:3">
      <c r="A31" s="254"/>
      <c r="B31" s="340" t="s">
        <v>323</v>
      </c>
      <c r="C31" s="327"/>
    </row>
    <row r="32" spans="1:3">
      <c r="A32" s="243"/>
      <c r="B32" s="243"/>
      <c r="C32" s="308"/>
    </row>
  </sheetData>
  <sheetProtection formatCells="0" formatColumns="0" formatRows="0" insertColumns="0" insertRows="0" deleteColumns="0" deleteRows="0" selectLockedCells="1" sort="0"/>
  <mergeCells count="2">
    <mergeCell ref="B8:C8"/>
    <mergeCell ref="B23:C23"/>
  </mergeCells>
  <phoneticPr fontId="1"/>
  <pageMargins left="0.59055118110236227" right="0.59055118110236227" top="0.98425196850393704" bottom="0.78740157480314965" header="0.70866141732283472" footer="0.70866141732283472"/>
  <pageSetup paperSize="9" fitToHeight="0" pageOrder="overThenDown" orientation="landscape" r:id="rId1"/>
  <headerFooter alignWithMargins="0">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3"/>
  <sheetViews>
    <sheetView zoomScale="85" zoomScaleNormal="85" zoomScaleSheetLayoutView="80" workbookViewId="0">
      <selection activeCell="A6" sqref="A6:H6"/>
    </sheetView>
  </sheetViews>
  <sheetFormatPr defaultRowHeight="14.25"/>
  <cols>
    <col min="1" max="1" width="19.75" style="69" customWidth="1"/>
    <col min="2" max="2" width="39" style="69" customWidth="1"/>
    <col min="3" max="3" width="9" style="69"/>
    <col min="4" max="4" width="25.875" style="69" customWidth="1"/>
    <col min="5" max="5" width="9" style="69"/>
    <col min="6" max="6" width="19" style="69" customWidth="1"/>
    <col min="7" max="7" width="9" style="69"/>
    <col min="8" max="8" width="37.625" style="69" customWidth="1"/>
    <col min="9" max="16384" width="9" style="69"/>
  </cols>
  <sheetData>
    <row r="1" spans="1:15" s="68" customFormat="1" ht="15" customHeight="1">
      <c r="A1" s="348" t="s">
        <v>337</v>
      </c>
      <c r="B1" s="349"/>
      <c r="C1" s="349"/>
      <c r="D1" s="349"/>
      <c r="E1" s="349"/>
      <c r="F1" s="349"/>
      <c r="G1" s="349"/>
      <c r="H1" s="349"/>
      <c r="I1" s="131"/>
      <c r="J1" s="63"/>
      <c r="K1" s="63"/>
      <c r="L1" s="63"/>
      <c r="M1" s="63"/>
      <c r="N1" s="63"/>
      <c r="O1" s="63"/>
    </row>
    <row r="2" spans="1:15" s="68" customFormat="1" ht="64.5" customHeight="1">
      <c r="A2" s="350" t="s">
        <v>22</v>
      </c>
      <c r="B2" s="379" t="s">
        <v>338</v>
      </c>
      <c r="C2" s="380"/>
      <c r="D2" s="380"/>
      <c r="E2" s="380"/>
      <c r="F2" s="380"/>
      <c r="G2" s="380"/>
      <c r="H2" s="381"/>
      <c r="I2" s="132"/>
      <c r="J2" s="64"/>
      <c r="K2" s="64"/>
      <c r="L2" s="64"/>
      <c r="M2" s="64"/>
      <c r="N2" s="64"/>
      <c r="O2" s="64"/>
    </row>
    <row r="3" spans="1:15" s="68" customFormat="1" ht="19.5" customHeight="1">
      <c r="A3" s="350" t="s">
        <v>21</v>
      </c>
      <c r="B3" s="379" t="s">
        <v>339</v>
      </c>
      <c r="C3" s="380"/>
      <c r="D3" s="380"/>
      <c r="E3" s="380"/>
      <c r="F3" s="380"/>
      <c r="G3" s="380"/>
      <c r="H3" s="381"/>
      <c r="I3" s="132"/>
      <c r="J3" s="64"/>
      <c r="K3" s="64"/>
      <c r="L3" s="64"/>
      <c r="M3" s="64"/>
      <c r="N3" s="64"/>
      <c r="O3" s="64"/>
    </row>
    <row r="4" spans="1:15" s="68" customFormat="1" ht="36.75" customHeight="1">
      <c r="A4" s="350" t="s">
        <v>340</v>
      </c>
      <c r="B4" s="379" t="s">
        <v>341</v>
      </c>
      <c r="C4" s="380"/>
      <c r="D4" s="380"/>
      <c r="E4" s="380"/>
      <c r="F4" s="380"/>
      <c r="G4" s="380"/>
      <c r="H4" s="381"/>
      <c r="I4" s="132"/>
      <c r="J4" s="64"/>
      <c r="K4" s="64"/>
      <c r="L4" s="64"/>
      <c r="M4" s="64"/>
      <c r="N4" s="64"/>
      <c r="O4" s="64"/>
    </row>
    <row r="5" spans="1:15" s="68" customFormat="1" ht="63.75" customHeight="1">
      <c r="A5" s="350" t="s">
        <v>342</v>
      </c>
      <c r="B5" s="379" t="s">
        <v>343</v>
      </c>
      <c r="C5" s="380"/>
      <c r="D5" s="380"/>
      <c r="E5" s="380"/>
      <c r="F5" s="380"/>
      <c r="G5" s="380"/>
      <c r="H5" s="381"/>
      <c r="I5" s="132"/>
      <c r="J5" s="64"/>
      <c r="K5" s="64"/>
      <c r="L5" s="64"/>
      <c r="M5" s="64"/>
      <c r="N5" s="64"/>
      <c r="O5" s="64"/>
    </row>
    <row r="6" spans="1:15" s="68" customFormat="1" ht="203.25" customHeight="1">
      <c r="A6" s="382" t="s">
        <v>344</v>
      </c>
      <c r="B6" s="383"/>
      <c r="C6" s="383"/>
      <c r="D6" s="383"/>
      <c r="E6" s="383"/>
      <c r="F6" s="383"/>
      <c r="G6" s="383"/>
      <c r="H6" s="384"/>
      <c r="I6" s="132"/>
      <c r="J6" s="64"/>
      <c r="K6" s="64"/>
      <c r="L6" s="64"/>
      <c r="M6" s="64"/>
      <c r="N6" s="64"/>
      <c r="O6" s="64"/>
    </row>
    <row r="7" spans="1:15" s="68" customFormat="1" ht="13.5">
      <c r="A7" s="350" t="s">
        <v>50</v>
      </c>
      <c r="B7" s="379" t="s">
        <v>345</v>
      </c>
      <c r="C7" s="380"/>
      <c r="D7" s="380"/>
      <c r="E7" s="380"/>
      <c r="F7" s="380"/>
      <c r="G7" s="380"/>
      <c r="H7" s="381"/>
      <c r="I7" s="132"/>
      <c r="J7" s="64"/>
      <c r="K7" s="64"/>
      <c r="L7" s="64"/>
      <c r="M7" s="64"/>
      <c r="N7" s="64"/>
      <c r="O7" s="64"/>
    </row>
    <row r="8" spans="1:15" s="68" customFormat="1" ht="33" customHeight="1">
      <c r="A8" s="350" t="s">
        <v>79</v>
      </c>
      <c r="B8" s="379" t="s">
        <v>346</v>
      </c>
      <c r="C8" s="380"/>
      <c r="D8" s="380"/>
      <c r="E8" s="380"/>
      <c r="F8" s="380"/>
      <c r="G8" s="380"/>
      <c r="H8" s="381"/>
      <c r="I8" s="132"/>
      <c r="J8" s="64"/>
      <c r="K8" s="64"/>
      <c r="L8" s="64"/>
      <c r="M8" s="64"/>
      <c r="N8" s="64"/>
      <c r="O8" s="64"/>
    </row>
    <row r="9" spans="1:15" s="68" customFormat="1" ht="35.25" customHeight="1">
      <c r="A9" s="350" t="s">
        <v>80</v>
      </c>
      <c r="B9" s="379" t="s">
        <v>347</v>
      </c>
      <c r="C9" s="380"/>
      <c r="D9" s="380"/>
      <c r="E9" s="380"/>
      <c r="F9" s="380"/>
      <c r="G9" s="380"/>
      <c r="H9" s="381"/>
      <c r="I9" s="132"/>
      <c r="J9" s="64"/>
      <c r="K9" s="64"/>
      <c r="L9" s="64"/>
      <c r="M9" s="64"/>
      <c r="N9" s="64"/>
      <c r="O9" s="64"/>
    </row>
    <row r="10" spans="1:15" s="68" customFormat="1" ht="70.5" customHeight="1">
      <c r="A10" s="350" t="s">
        <v>18</v>
      </c>
      <c r="B10" s="379" t="s">
        <v>348</v>
      </c>
      <c r="C10" s="380"/>
      <c r="D10" s="380"/>
      <c r="E10" s="380"/>
      <c r="F10" s="380"/>
      <c r="G10" s="380"/>
      <c r="H10" s="381"/>
      <c r="I10" s="132"/>
      <c r="J10" s="64"/>
      <c r="K10" s="64"/>
      <c r="L10" s="64"/>
      <c r="M10" s="64"/>
      <c r="N10" s="64"/>
      <c r="O10" s="64"/>
    </row>
    <row r="11" spans="1:15" s="68" customFormat="1" ht="13.5">
      <c r="A11" s="350" t="s">
        <v>144</v>
      </c>
      <c r="B11" s="379" t="s">
        <v>349</v>
      </c>
      <c r="C11" s="380"/>
      <c r="D11" s="380"/>
      <c r="E11" s="380"/>
      <c r="F11" s="380"/>
      <c r="G11" s="380"/>
      <c r="H11" s="381"/>
      <c r="I11" s="132"/>
      <c r="J11" s="64"/>
      <c r="K11" s="64"/>
      <c r="L11" s="64"/>
      <c r="M11" s="64"/>
      <c r="N11" s="64"/>
      <c r="O11" s="64"/>
    </row>
    <row r="12" spans="1:15">
      <c r="A12" s="133"/>
      <c r="B12" s="133"/>
      <c r="C12" s="133"/>
      <c r="D12" s="133"/>
      <c r="E12" s="133"/>
      <c r="F12" s="133"/>
      <c r="G12" s="133"/>
      <c r="H12" s="133"/>
      <c r="I12" s="133"/>
    </row>
    <row r="13" spans="1:15" ht="19.5" thickBot="1">
      <c r="A13" s="133"/>
      <c r="B13" s="134" t="s">
        <v>151</v>
      </c>
      <c r="C13" s="133"/>
      <c r="D13" s="133"/>
      <c r="E13" s="133"/>
      <c r="F13" s="133"/>
      <c r="G13" s="133"/>
      <c r="H13" s="133"/>
      <c r="I13" s="133"/>
    </row>
    <row r="14" spans="1:15" ht="19.5" thickBot="1">
      <c r="A14" s="133"/>
      <c r="B14" s="135"/>
      <c r="C14" s="133"/>
      <c r="D14" s="133"/>
      <c r="E14" s="133"/>
      <c r="F14" s="136" t="s">
        <v>173</v>
      </c>
      <c r="G14" s="137"/>
      <c r="H14" s="136" t="s">
        <v>152</v>
      </c>
      <c r="I14" s="133"/>
    </row>
    <row r="15" spans="1:15">
      <c r="A15" s="133"/>
      <c r="B15" s="133"/>
      <c r="C15" s="133"/>
      <c r="D15" s="133"/>
      <c r="E15" s="133"/>
      <c r="F15" s="133"/>
      <c r="G15" s="133"/>
      <c r="H15" s="133"/>
      <c r="I15" s="133"/>
    </row>
    <row r="16" spans="1:15" ht="54" customHeight="1">
      <c r="A16" s="133"/>
      <c r="B16" s="138" t="s">
        <v>177</v>
      </c>
      <c r="C16" s="139"/>
      <c r="D16" s="140" t="s">
        <v>175</v>
      </c>
      <c r="E16" s="139"/>
      <c r="F16" s="141" t="s">
        <v>22</v>
      </c>
      <c r="G16" s="133"/>
      <c r="H16" s="133"/>
      <c r="I16" s="133"/>
    </row>
    <row r="17" spans="1:9" ht="24.95" customHeight="1">
      <c r="A17" s="133"/>
      <c r="B17" s="375"/>
      <c r="C17" s="133"/>
      <c r="D17" s="133"/>
      <c r="E17" s="133"/>
      <c r="F17" s="133"/>
      <c r="G17" s="133"/>
      <c r="H17" s="133"/>
      <c r="I17" s="133"/>
    </row>
    <row r="18" spans="1:9" ht="42.75">
      <c r="A18" s="133"/>
      <c r="B18" s="375"/>
      <c r="C18" s="133"/>
      <c r="D18" s="142" t="s">
        <v>138</v>
      </c>
      <c r="E18" s="139"/>
      <c r="F18" s="141" t="s">
        <v>21</v>
      </c>
      <c r="G18" s="133"/>
      <c r="H18" s="133"/>
      <c r="I18" s="133"/>
    </row>
    <row r="19" spans="1:9" ht="24.95" customHeight="1">
      <c r="A19" s="133"/>
      <c r="B19" s="375"/>
      <c r="C19" s="133"/>
      <c r="D19" s="133"/>
      <c r="E19" s="133"/>
      <c r="F19" s="133"/>
      <c r="G19" s="133"/>
      <c r="H19" s="133"/>
      <c r="I19" s="133"/>
    </row>
    <row r="20" spans="1:9" ht="100.5" customHeight="1">
      <c r="A20" s="133"/>
      <c r="B20" s="142" t="s">
        <v>139</v>
      </c>
      <c r="C20" s="139"/>
      <c r="D20" s="138" t="s">
        <v>246</v>
      </c>
      <c r="E20" s="139"/>
      <c r="F20" s="142" t="s">
        <v>233</v>
      </c>
      <c r="G20" s="143"/>
      <c r="H20" s="372" t="s">
        <v>245</v>
      </c>
      <c r="I20" s="133"/>
    </row>
    <row r="21" spans="1:9" ht="24.75" customHeight="1">
      <c r="A21" s="133"/>
      <c r="B21" s="144"/>
      <c r="C21" s="139"/>
      <c r="D21" s="145"/>
      <c r="E21" s="139"/>
      <c r="F21" s="146"/>
      <c r="G21" s="143"/>
      <c r="H21" s="373"/>
      <c r="I21" s="133"/>
    </row>
    <row r="22" spans="1:9" ht="100.5" customHeight="1">
      <c r="A22" s="133"/>
      <c r="B22" s="146"/>
      <c r="C22" s="139"/>
      <c r="D22" s="138" t="s">
        <v>247</v>
      </c>
      <c r="E22" s="139"/>
      <c r="F22" s="142" t="s">
        <v>230</v>
      </c>
      <c r="G22" s="143"/>
      <c r="H22" s="374"/>
      <c r="I22" s="133"/>
    </row>
    <row r="23" spans="1:9" ht="24.95" customHeight="1">
      <c r="A23" s="133"/>
      <c r="B23" s="377"/>
      <c r="C23" s="133"/>
      <c r="D23" s="133"/>
      <c r="E23" s="133"/>
      <c r="F23" s="133"/>
      <c r="G23" s="133"/>
      <c r="H23" s="133"/>
      <c r="I23" s="133"/>
    </row>
    <row r="24" spans="1:9" ht="54" customHeight="1">
      <c r="A24" s="133"/>
      <c r="B24" s="376"/>
      <c r="C24" s="133"/>
      <c r="D24" s="142" t="s">
        <v>244</v>
      </c>
      <c r="E24" s="139"/>
      <c r="F24" s="141" t="s">
        <v>140</v>
      </c>
      <c r="G24" s="133"/>
      <c r="H24" s="138" t="s">
        <v>176</v>
      </c>
      <c r="I24" s="133"/>
    </row>
    <row r="25" spans="1:9" ht="24.95" customHeight="1">
      <c r="A25" s="133"/>
      <c r="B25" s="378"/>
      <c r="C25" s="133"/>
      <c r="D25" s="147"/>
      <c r="E25" s="139"/>
      <c r="F25" s="133"/>
      <c r="G25" s="133"/>
      <c r="H25" s="133"/>
      <c r="I25" s="133"/>
    </row>
    <row r="26" spans="1:9" ht="59.25" customHeight="1">
      <c r="A26" s="133"/>
      <c r="B26" s="142" t="s">
        <v>141</v>
      </c>
      <c r="C26" s="375"/>
      <c r="D26" s="375"/>
      <c r="E26" s="375"/>
      <c r="F26" s="141" t="s">
        <v>50</v>
      </c>
      <c r="G26" s="133"/>
      <c r="H26" s="133"/>
      <c r="I26" s="133"/>
    </row>
    <row r="27" spans="1:9" ht="20.100000000000001" customHeight="1">
      <c r="A27" s="133"/>
      <c r="B27" s="376"/>
      <c r="C27" s="133"/>
      <c r="D27" s="133"/>
      <c r="E27" s="133"/>
      <c r="F27" s="133"/>
      <c r="G27" s="133"/>
      <c r="H27" s="133"/>
      <c r="I27" s="133"/>
    </row>
    <row r="28" spans="1:9" ht="20.100000000000001" customHeight="1">
      <c r="A28" s="133"/>
      <c r="B28" s="376"/>
      <c r="C28" s="133"/>
      <c r="D28" s="133"/>
      <c r="E28" s="133"/>
      <c r="F28" s="133"/>
      <c r="G28" s="133"/>
      <c r="H28" s="133"/>
      <c r="I28" s="133"/>
    </row>
    <row r="29" spans="1:9" ht="20.100000000000001" customHeight="1">
      <c r="A29" s="133"/>
      <c r="B29" s="376"/>
      <c r="C29" s="133"/>
      <c r="D29" s="133"/>
      <c r="E29" s="133"/>
      <c r="F29" s="133"/>
      <c r="G29" s="133"/>
      <c r="H29" s="133"/>
      <c r="I29" s="133"/>
    </row>
    <row r="30" spans="1:9" ht="28.5">
      <c r="A30" s="133"/>
      <c r="B30" s="142" t="s">
        <v>142</v>
      </c>
      <c r="C30" s="375"/>
      <c r="D30" s="375"/>
      <c r="E30" s="375"/>
      <c r="F30" s="141" t="s">
        <v>79</v>
      </c>
      <c r="G30" s="133"/>
      <c r="H30" s="145"/>
      <c r="I30" s="133"/>
    </row>
    <row r="31" spans="1:9" ht="20.100000000000001" customHeight="1">
      <c r="A31" s="133"/>
      <c r="B31" s="376"/>
      <c r="C31" s="133"/>
      <c r="D31" s="133"/>
      <c r="E31" s="133"/>
      <c r="F31" s="133"/>
      <c r="G31" s="133"/>
      <c r="H31" s="133"/>
      <c r="I31" s="133"/>
    </row>
    <row r="32" spans="1:9" ht="20.100000000000001" customHeight="1">
      <c r="A32" s="133"/>
      <c r="B32" s="376"/>
      <c r="C32" s="133"/>
      <c r="D32" s="133"/>
      <c r="E32" s="133"/>
      <c r="F32" s="133"/>
      <c r="G32" s="133"/>
      <c r="H32" s="133"/>
      <c r="I32" s="133"/>
    </row>
    <row r="33" spans="1:9" ht="20.100000000000001" customHeight="1">
      <c r="A33" s="133"/>
      <c r="B33" s="376"/>
      <c r="C33" s="133"/>
      <c r="D33" s="133"/>
      <c r="E33" s="133"/>
      <c r="F33" s="133"/>
      <c r="G33" s="133"/>
      <c r="H33" s="133"/>
      <c r="I33" s="133"/>
    </row>
    <row r="34" spans="1:9" ht="57">
      <c r="A34" s="133"/>
      <c r="B34" s="142" t="s">
        <v>143</v>
      </c>
      <c r="C34" s="375"/>
      <c r="D34" s="375"/>
      <c r="E34" s="375"/>
      <c r="F34" s="141" t="s">
        <v>80</v>
      </c>
      <c r="G34" s="133"/>
      <c r="H34" s="133"/>
      <c r="I34" s="133"/>
    </row>
    <row r="35" spans="1:9">
      <c r="A35" s="133"/>
      <c r="B35" s="376"/>
      <c r="C35" s="133"/>
      <c r="D35" s="133"/>
      <c r="E35" s="133"/>
      <c r="F35" s="133"/>
      <c r="G35" s="133"/>
      <c r="H35" s="133"/>
      <c r="I35" s="133"/>
    </row>
    <row r="36" spans="1:9">
      <c r="A36" s="133"/>
      <c r="B36" s="376"/>
      <c r="C36" s="133"/>
      <c r="D36" s="133"/>
      <c r="E36" s="133"/>
      <c r="F36" s="133"/>
      <c r="G36" s="133"/>
      <c r="H36" s="133"/>
      <c r="I36" s="133"/>
    </row>
    <row r="37" spans="1:9">
      <c r="A37" s="133"/>
      <c r="B37" s="376"/>
      <c r="C37" s="133"/>
      <c r="D37" s="133"/>
      <c r="E37" s="133"/>
      <c r="F37" s="133"/>
      <c r="G37" s="133"/>
      <c r="H37" s="133"/>
      <c r="I37" s="133"/>
    </row>
    <row r="38" spans="1:9" ht="41.25">
      <c r="A38" s="133"/>
      <c r="B38" s="138" t="s">
        <v>324</v>
      </c>
      <c r="C38" s="375"/>
      <c r="D38" s="375"/>
      <c r="E38" s="375"/>
      <c r="F38" s="141" t="s">
        <v>144</v>
      </c>
      <c r="G38" s="133"/>
      <c r="H38" s="133"/>
      <c r="I38" s="133"/>
    </row>
    <row r="39" spans="1:9">
      <c r="A39" s="133"/>
      <c r="B39" s="133"/>
      <c r="C39" s="133"/>
      <c r="D39" s="133"/>
      <c r="E39" s="133"/>
      <c r="F39" s="133"/>
      <c r="G39" s="133"/>
      <c r="H39" s="133"/>
      <c r="I39" s="133"/>
    </row>
    <row r="40" spans="1:9">
      <c r="A40" s="133"/>
      <c r="B40" s="133"/>
      <c r="C40" s="133"/>
      <c r="D40" s="133"/>
      <c r="E40" s="133"/>
      <c r="F40" s="133"/>
      <c r="G40" s="133"/>
      <c r="H40" s="133"/>
      <c r="I40" s="133"/>
    </row>
    <row r="41" spans="1:9">
      <c r="A41" s="133"/>
      <c r="B41" s="133" t="s">
        <v>333</v>
      </c>
      <c r="C41" s="133"/>
      <c r="D41" s="133"/>
      <c r="E41" s="133"/>
      <c r="F41" s="133"/>
      <c r="G41" s="133"/>
      <c r="H41" s="133"/>
      <c r="I41" s="133"/>
    </row>
    <row r="42" spans="1:9">
      <c r="A42" s="133"/>
      <c r="B42" s="133"/>
      <c r="C42" s="133"/>
      <c r="D42" s="133"/>
      <c r="E42" s="133"/>
      <c r="F42" s="133"/>
      <c r="G42" s="133"/>
      <c r="H42" s="133"/>
      <c r="I42" s="133"/>
    </row>
    <row r="43" spans="1:9">
      <c r="A43" s="129"/>
      <c r="B43" s="129"/>
      <c r="C43" s="129"/>
      <c r="D43" s="129"/>
      <c r="E43" s="129"/>
      <c r="F43" s="129"/>
      <c r="G43" s="129"/>
      <c r="H43" s="129"/>
      <c r="I43" s="129"/>
    </row>
  </sheetData>
  <mergeCells count="20">
    <mergeCell ref="B2:H2"/>
    <mergeCell ref="B3:H3"/>
    <mergeCell ref="B4:H4"/>
    <mergeCell ref="B5:H5"/>
    <mergeCell ref="A6:H6"/>
    <mergeCell ref="B7:H7"/>
    <mergeCell ref="B8:H8"/>
    <mergeCell ref="B9:H9"/>
    <mergeCell ref="B10:H10"/>
    <mergeCell ref="B11:H11"/>
    <mergeCell ref="H20:H22"/>
    <mergeCell ref="C34:E34"/>
    <mergeCell ref="B35:B37"/>
    <mergeCell ref="C38:E38"/>
    <mergeCell ref="B17:B19"/>
    <mergeCell ref="B23:B25"/>
    <mergeCell ref="C26:E26"/>
    <mergeCell ref="B27:B29"/>
    <mergeCell ref="C30:E30"/>
    <mergeCell ref="B31:B33"/>
  </mergeCells>
  <phoneticPr fontId="1"/>
  <pageMargins left="0.70866141732283472" right="0.70866141732283472" top="0.74803149606299213" bottom="0.74803149606299213" header="0.31496062992125984" footer="0.31496062992125984"/>
  <pageSetup paperSize="8" scale="6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10</vt:i4>
      </vt:variant>
    </vt:vector>
  </HeadingPairs>
  <TitlesOfParts>
    <vt:vector size="19" baseType="lpstr">
      <vt:lpstr>1.論文等</vt:lpstr>
      <vt:lpstr>2.標準化</vt:lpstr>
      <vt:lpstr>3.成果発信</vt:lpstr>
      <vt:lpstr>4.表彰・受賞</vt:lpstr>
      <vt:lpstr>集計</vt:lpstr>
      <vt:lpstr>＜お願い＞</vt:lpstr>
      <vt:lpstr>記入要領</vt:lpstr>
      <vt:lpstr>発表区分</vt:lpstr>
      <vt:lpstr> 参考_発表区分判断フロー</vt:lpstr>
      <vt:lpstr>' 参考_発表区分判断フロー'!Print_Area</vt:lpstr>
      <vt:lpstr>'1.論文等'!Print_Area</vt:lpstr>
      <vt:lpstr>'2.標準化'!Print_Area</vt:lpstr>
      <vt:lpstr>'3.成果発信'!Print_Area</vt:lpstr>
      <vt:lpstr>'4.表彰・受賞'!Print_Area</vt:lpstr>
      <vt:lpstr>集計!Print_Area</vt:lpstr>
      <vt:lpstr>'1.論文等'!Print_Titles</vt:lpstr>
      <vt:lpstr>'2.標準化'!Print_Titles</vt:lpstr>
      <vt:lpstr>'3.成果発信'!Print_Titles</vt:lpstr>
      <vt:lpstr>'4.表彰・受賞'!Print_Titles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2014-08-25T23:59:54Z</dcterms:created>
  <dcterms:modified xsi:type="dcterms:W3CDTF">2026-02-12T05:40:20Z</dcterms:modified>
</cp:coreProperties>
</file>